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0"/>
  </bookViews>
  <sheets>
    <sheet name="Home" sheetId="1" r:id="rId1"/>
    <sheet name="level 2" sheetId="2" r:id="rId2"/>
    <sheet name="level 3" sheetId="3" r:id="rId3"/>
    <sheet name="level 5" sheetId="4" r:id="rId4"/>
    <sheet name="level 7" sheetId="5" r:id="rId5"/>
  </sheets>
  <definedNames>
    <definedName name="level2">'level 2'!$A$23:$I$37</definedName>
    <definedName name="level3">'level 3'!$A$23:$I$64</definedName>
    <definedName name="level5">'level 5'!$A$23:$I$67</definedName>
    <definedName name="level7">'level 7'!$A$24:$I$41</definedName>
    <definedName name="_xlnm.Print_Area" localSheetId="0">'Home'!$A$1:$AF$155</definedName>
    <definedName name="_xlnm.Print_Area" localSheetId="1">'level 2'!$A$1:$AN$65</definedName>
    <definedName name="_xlnm.Print_Area" localSheetId="2">'level 3'!$A$1:$T$69</definedName>
    <definedName name="_xlnm.Print_Area" localSheetId="3">'level 5'!$A$1:$Y$84</definedName>
    <definedName name="_xlnm.Print_Area" localSheetId="4">'level 7'!$A$1:$V$66</definedName>
  </definedNames>
  <calcPr fullCalcOnLoad="1"/>
</workbook>
</file>

<file path=xl/sharedStrings.xml><?xml version="1.0" encoding="utf-8"?>
<sst xmlns="http://schemas.openxmlformats.org/spreadsheetml/2006/main" count="1301" uniqueCount="265">
  <si>
    <t>OCR Unit No</t>
  </si>
  <si>
    <t>Sector Unit No</t>
  </si>
  <si>
    <t>Unit title</t>
  </si>
  <si>
    <t>Unit Accreditation No (UAN)</t>
  </si>
  <si>
    <t>Credit value</t>
  </si>
  <si>
    <t xml:space="preserve">Level </t>
  </si>
  <si>
    <t>GLH</t>
  </si>
  <si>
    <t>A1</t>
  </si>
  <si>
    <t>Manage personal development</t>
  </si>
  <si>
    <t>F/600/9469</t>
  </si>
  <si>
    <t>D1</t>
  </si>
  <si>
    <t>Develop working relationships with colleagues</t>
  </si>
  <si>
    <t>H/600/9660</t>
  </si>
  <si>
    <t>E11</t>
  </si>
  <si>
    <t>Communicate information and knowledge</t>
  </si>
  <si>
    <t>H/600/9724</t>
  </si>
  <si>
    <t>D5</t>
  </si>
  <si>
    <t>Plan, allocate and monitor work of a team</t>
  </si>
  <si>
    <t>Y/600/9669</t>
  </si>
  <si>
    <t>B5</t>
  </si>
  <si>
    <t>Set objectives and provide support for team members</t>
  </si>
  <si>
    <t>M/600/9600</t>
  </si>
  <si>
    <t>B11</t>
  </si>
  <si>
    <t>Manage or support equality of opportunity, diversity and inclusion in own area of responsibility</t>
  </si>
  <si>
    <t>M/600/9628</t>
  </si>
  <si>
    <t>C1</t>
  </si>
  <si>
    <t>Support team members in identifying, developing and implementing new ideas</t>
  </si>
  <si>
    <t>L/600/9636</t>
  </si>
  <si>
    <t>D10</t>
  </si>
  <si>
    <t>Manage conflict in a team</t>
  </si>
  <si>
    <t>R/600/9685</t>
  </si>
  <si>
    <t>D11</t>
  </si>
  <si>
    <t>Lead and manage meetings</t>
  </si>
  <si>
    <t>Y/600/9686</t>
  </si>
  <si>
    <t>D12</t>
  </si>
  <si>
    <t>Participate in meetings</t>
  </si>
  <si>
    <t>H/600/9688</t>
  </si>
  <si>
    <t>E10</t>
  </si>
  <si>
    <t>Make effective decisions</t>
  </si>
  <si>
    <t>F/600/9715</t>
  </si>
  <si>
    <t>E12</t>
  </si>
  <si>
    <t>Manage knowledge in own area of responsibility</t>
  </si>
  <si>
    <t>T/600/9730</t>
  </si>
  <si>
    <t>E15</t>
  </si>
  <si>
    <t>Procure supplies</t>
  </si>
  <si>
    <t>L/600/9734</t>
  </si>
  <si>
    <t>F17</t>
  </si>
  <si>
    <t>Manage customer service in own area of responsibility</t>
  </si>
  <si>
    <t>D/600/9804</t>
  </si>
  <si>
    <t>OB</t>
  </si>
  <si>
    <t>OC</t>
  </si>
  <si>
    <t>Total Credit</t>
  </si>
  <si>
    <t>Unit Group</t>
  </si>
  <si>
    <t>M</t>
  </si>
  <si>
    <t>Level 2</t>
  </si>
  <si>
    <t>Level 3</t>
  </si>
  <si>
    <t>To achieve this qualification, candidates must achieve a total of 17 credits made up as follows:</t>
  </si>
  <si>
    <t xml:space="preserve">10 credits from Group A (mandatory), all of which are at Level 2. </t>
  </si>
  <si>
    <t xml:space="preserve">7 credits from the optional units of which a minimum of 5 must be from the 2 Group B (optional) units, </t>
  </si>
  <si>
    <t>and a minimum of 2 credits from the 9 Group C (optional) units.</t>
  </si>
  <si>
    <t>d1</t>
  </si>
  <si>
    <t>OCR Level 2 NVQ Certificate in Team Leading</t>
  </si>
  <si>
    <t>(Qualification Accreditation Number 501/0501/2)</t>
  </si>
  <si>
    <t>OCR Level 3 NVQ Certificate in Management</t>
  </si>
  <si>
    <t>(Qualification Accreditation Number 501/0499/8)</t>
  </si>
  <si>
    <t>To achieve this qualification, candidates must achieve a total of 25 credits made up as follows:</t>
  </si>
  <si>
    <t xml:space="preserve">14 credits from Group A (mandatory) all of which are at Level 3 </t>
  </si>
  <si>
    <t>11 credits from the Group B (optional).</t>
  </si>
  <si>
    <t>Level</t>
  </si>
  <si>
    <t>A2</t>
  </si>
  <si>
    <t>Manage own professional development within an organisation</t>
  </si>
  <si>
    <t>L/600/9586</t>
  </si>
  <si>
    <t>A3</t>
  </si>
  <si>
    <t>Develop, maintain and review personal networks</t>
  </si>
  <si>
    <t>R/600/9587</t>
  </si>
  <si>
    <t>B6</t>
  </si>
  <si>
    <t>Provide leadership and direction for own area of responsibility</t>
  </si>
  <si>
    <t>T/600/9601</t>
  </si>
  <si>
    <t>B8b</t>
  </si>
  <si>
    <t>Ensure compliance with legal, regulatory, ethical and social requirements</t>
  </si>
  <si>
    <t>H/600/9609</t>
  </si>
  <si>
    <t>B10b</t>
  </si>
  <si>
    <t>Manage risk in own area of responsibility</t>
  </si>
  <si>
    <t>L/600/9619</t>
  </si>
  <si>
    <t>B10c</t>
  </si>
  <si>
    <t>Review risk management processes in own area of responsibility</t>
  </si>
  <si>
    <t>L/600/9622</t>
  </si>
  <si>
    <t>C6</t>
  </si>
  <si>
    <t>Implement change in own area of responsibility</t>
  </si>
  <si>
    <t>M/600/9659</t>
  </si>
  <si>
    <t>D2a</t>
  </si>
  <si>
    <t>Develop working relationships with colleagues and stakeholders</t>
  </si>
  <si>
    <t>K/600/9661</t>
  </si>
  <si>
    <t>D3a</t>
  </si>
  <si>
    <t>Recruit staff in own area of responsibility</t>
  </si>
  <si>
    <t>T/600/9663</t>
  </si>
  <si>
    <t>D6</t>
  </si>
  <si>
    <t>Plan, allocate and monitor work in own area of responsibility</t>
  </si>
  <si>
    <t>H/600/9674</t>
  </si>
  <si>
    <t>D7</t>
  </si>
  <si>
    <t>Support learning and development within own area of responsibility</t>
  </si>
  <si>
    <t>M/600/9676</t>
  </si>
  <si>
    <t>D8</t>
  </si>
  <si>
    <t>Address performance problems affecting team members</t>
  </si>
  <si>
    <t>F/600/9679</t>
  </si>
  <si>
    <t>D9</t>
  </si>
  <si>
    <t>Build, support and manage a team</t>
  </si>
  <si>
    <t>F/600/9682</t>
  </si>
  <si>
    <t>D13</t>
  </si>
  <si>
    <t>Support individuals to develop and take responsibility for their performance</t>
  </si>
  <si>
    <t>D/600/9690</t>
  </si>
  <si>
    <t>D14</t>
  </si>
  <si>
    <t>Know how to follow disciplinary procedures</t>
  </si>
  <si>
    <t>H/600/9691</t>
  </si>
  <si>
    <t>D15</t>
  </si>
  <si>
    <t>Managing grievance procedures</t>
  </si>
  <si>
    <t>K/600/9692</t>
  </si>
  <si>
    <t>D16</t>
  </si>
  <si>
    <t>Support the management of redundancies in own area of responsibility</t>
  </si>
  <si>
    <t>M/600/9693</t>
  </si>
  <si>
    <t>E6</t>
  </si>
  <si>
    <t>Develop and implement a risk assessment plan in own area of responsibility</t>
  </si>
  <si>
    <t>L/600/9703</t>
  </si>
  <si>
    <t>E8</t>
  </si>
  <si>
    <t>Manage physical resources</t>
  </si>
  <si>
    <t>K/600/9711</t>
  </si>
  <si>
    <t>E9</t>
  </si>
  <si>
    <t>Manage the environmental impact of work activities</t>
  </si>
  <si>
    <t>M/600/9712</t>
  </si>
  <si>
    <t>E16</t>
  </si>
  <si>
    <t>Manage a tendering process</t>
  </si>
  <si>
    <t>H/600/9738</t>
  </si>
  <si>
    <t>F1</t>
  </si>
  <si>
    <t>Plan and manage a project</t>
  </si>
  <si>
    <t>J/600/9750</t>
  </si>
  <si>
    <t>F4</t>
  </si>
  <si>
    <t>Develop and implement marketing plans</t>
  </si>
  <si>
    <t>K/600/9790</t>
  </si>
  <si>
    <t>F9</t>
  </si>
  <si>
    <t>Analyse the market in which your organisation operates</t>
  </si>
  <si>
    <t>M/600/9791</t>
  </si>
  <si>
    <t>F11</t>
  </si>
  <si>
    <t>Manage the achievement of customer satisfaction</t>
  </si>
  <si>
    <t>A/600/9793</t>
  </si>
  <si>
    <t>F14</t>
  </si>
  <si>
    <t>Prepare for and support quality audits</t>
  </si>
  <si>
    <t>Y/600/9798</t>
  </si>
  <si>
    <t>O</t>
  </si>
  <si>
    <t>Level 4</t>
  </si>
  <si>
    <t xml:space="preserve">OCR Level 5 NVQ Diploma in Management </t>
  </si>
  <si>
    <t>(Qualification Accreditation Number 501/0498/6)</t>
  </si>
  <si>
    <t>To achieve this qualification, candidates must achieve a total of 38 credits made up as follows:</t>
  </si>
  <si>
    <t>23 credits from Group A (mandatory) units (18 are at level 5 and 4 at level 4)</t>
  </si>
  <si>
    <t>B1</t>
  </si>
  <si>
    <t>Develop and evaluate operational plans for own area of responsibility</t>
  </si>
  <si>
    <t>Y/600/9588</t>
  </si>
  <si>
    <t>C5</t>
  </si>
  <si>
    <t>Plan change in own area of responsibility</t>
  </si>
  <si>
    <t>R/600/9654</t>
  </si>
  <si>
    <t>D2b</t>
  </si>
  <si>
    <t>Work productively with colleagues and stakeholders</t>
  </si>
  <si>
    <t>M/600/9662</t>
  </si>
  <si>
    <t>B10a</t>
  </si>
  <si>
    <t>Establish risk management processes for an organisation</t>
  </si>
  <si>
    <t>A/600/9616</t>
  </si>
  <si>
    <t>B12</t>
  </si>
  <si>
    <t>Promote equality of opportunity, diversity and inclusion across an organisation</t>
  </si>
  <si>
    <t>T/600/9632</t>
  </si>
  <si>
    <t>D3b</t>
  </si>
  <si>
    <t>Examine staff turnover issues in own area of responsibility</t>
  </si>
  <si>
    <t>A/600/9664</t>
  </si>
  <si>
    <t>D17</t>
  </si>
  <si>
    <t>Developing collaborative relationships with other organisations</t>
  </si>
  <si>
    <t>T/600/9694</t>
  </si>
  <si>
    <t>E4</t>
  </si>
  <si>
    <t>Promote the use of technology within an organisation</t>
  </si>
  <si>
    <t>J/600/9702</t>
  </si>
  <si>
    <t>E7</t>
  </si>
  <si>
    <t>Manage health and safety across an organisation</t>
  </si>
  <si>
    <t>H/600/9707</t>
  </si>
  <si>
    <t>F3b</t>
  </si>
  <si>
    <t>Monitor and review business processes</t>
  </si>
  <si>
    <t>A/600/9759</t>
  </si>
  <si>
    <t>F10</t>
  </si>
  <si>
    <t>Develop a customer-focused organisation</t>
  </si>
  <si>
    <t>T/600/9792</t>
  </si>
  <si>
    <t>F15</t>
  </si>
  <si>
    <t>Conduct a quality audit</t>
  </si>
  <si>
    <t>J/600/9800</t>
  </si>
  <si>
    <t>F16</t>
  </si>
  <si>
    <t>Manage product development and marketing</t>
  </si>
  <si>
    <t>R/600/9802</t>
  </si>
  <si>
    <t>B2</t>
  </si>
  <si>
    <t>Inform strategic decision-making</t>
  </si>
  <si>
    <t>D/600/9592</t>
  </si>
  <si>
    <t>B9</t>
  </si>
  <si>
    <t>Support the culture of an organisation</t>
  </si>
  <si>
    <t>M/600/9614</t>
  </si>
  <si>
    <t>C3</t>
  </si>
  <si>
    <t>Lead innovation within an organisation</t>
  </si>
  <si>
    <t>D/600/9642</t>
  </si>
  <si>
    <t>E1</t>
  </si>
  <si>
    <t>Manage a budget for own area or activity of work</t>
  </si>
  <si>
    <t>A/600/9695</t>
  </si>
  <si>
    <t>E17</t>
  </si>
  <si>
    <t>Outsource organisational processes</t>
  </si>
  <si>
    <t>T/600/9744</t>
  </si>
  <si>
    <t>F2</t>
  </si>
  <si>
    <t>Manage a programme of complementary projects</t>
  </si>
  <si>
    <t>K/600/9756</t>
  </si>
  <si>
    <t>Level 5</t>
  </si>
  <si>
    <t>Level 6</t>
  </si>
  <si>
    <t xml:space="preserve">15 credits from Group B (optional) units </t>
  </si>
  <si>
    <t>of which at least 3 credits must be at Level 5 or 6.</t>
  </si>
  <si>
    <t>Level 6C</t>
  </si>
  <si>
    <t>Level 6 optional credit</t>
  </si>
  <si>
    <t>Level 5C</t>
  </si>
  <si>
    <t>Level 5 optional credit</t>
  </si>
  <si>
    <t xml:space="preserve">OCR Level 7 NVQ Diploma in Management </t>
  </si>
  <si>
    <t>(Qualification Accreditation Number 501/0500/0)</t>
  </si>
  <si>
    <t>To achieve this qualification, candidates must achieve a total of 45 credits made up as follows:</t>
  </si>
  <si>
    <t>27 credits from Group A (mandatory) units</t>
  </si>
  <si>
    <t>18 credits from the Group B (optional) units.</t>
  </si>
  <si>
    <t>B3</t>
  </si>
  <si>
    <t>Develop a strategic business plan</t>
  </si>
  <si>
    <t>H/600/9593</t>
  </si>
  <si>
    <t>B7</t>
  </si>
  <si>
    <t>Develop strategic direction and leadership</t>
  </si>
  <si>
    <t>J/600/9604</t>
  </si>
  <si>
    <t>C4</t>
  </si>
  <si>
    <t>Lead change in an organisation</t>
  </si>
  <si>
    <t>L/600/9653</t>
  </si>
  <si>
    <t>B4</t>
  </si>
  <si>
    <t>Put a strategic business plan into action</t>
  </si>
  <si>
    <t>F/600/9598</t>
  </si>
  <si>
    <t>B8a</t>
  </si>
  <si>
    <t xml:space="preserve">Establish policies and procedures </t>
  </si>
  <si>
    <t>R/600/9606</t>
  </si>
  <si>
    <t>D4</t>
  </si>
  <si>
    <t>Plan an organisation’s workforce</t>
  </si>
  <si>
    <t>J/600/9666</t>
  </si>
  <si>
    <t>E3</t>
  </si>
  <si>
    <t>Obtain additional finance for an organisation</t>
  </si>
  <si>
    <t>R/600/9699</t>
  </si>
  <si>
    <t>E13</t>
  </si>
  <si>
    <t>Promote knowledge management across an organisation</t>
  </si>
  <si>
    <t>J/600/9733</t>
  </si>
  <si>
    <t>F13</t>
  </si>
  <si>
    <t>Manage quality systems</t>
  </si>
  <si>
    <t>L/600/9796</t>
  </si>
  <si>
    <t>F3a</t>
  </si>
  <si>
    <t>Design and manage the business processes</t>
  </si>
  <si>
    <t>A/600/9762</t>
  </si>
  <si>
    <t>F12</t>
  </si>
  <si>
    <t>Improve organisational performance</t>
  </si>
  <si>
    <t>J/600/9795</t>
  </si>
  <si>
    <t>Level of qual</t>
  </si>
  <si>
    <t>Welcome to the OCR Team Leading and Management unit calculator.</t>
  </si>
  <si>
    <t>Below is an example of the tool.  Complete the sector number in column A and the information will appear in the following columns</t>
  </si>
  <si>
    <t>Please click below to go to the relevant worksheet</t>
  </si>
  <si>
    <t>Below is the full list of units</t>
  </si>
  <si>
    <t>Mandatory or Optional</t>
  </si>
  <si>
    <t xml:space="preserve">This tool has been developed as a result of centres claiming for certification using the Sector unit number eg B12, rather than the OCR unit number as identified in the centre handbook.  </t>
  </si>
  <si>
    <t>All of the OCR units will be updated for clarity, however in the mean time you can easily identify the number by inserting the sector number in the relevant cell - the remaining details will then appear.</t>
  </si>
  <si>
    <t>Other updates and assistance will always be added to the Team Leading and Management pages on the OCR website http://www.ocr.org.uk/qualifications/type/qcf/mtl/ 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</si>
</sst>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2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5" borderId="1" xfId="0" applyFont="1" applyFill="1" applyBorder="1" applyAlignment="1">
      <alignment/>
    </xf>
    <xf numFmtId="0" fontId="6" fillId="5" borderId="0" xfId="0" applyFont="1" applyFill="1" applyAlignment="1">
      <alignment/>
    </xf>
    <xf numFmtId="0" fontId="0" fillId="5" borderId="0" xfId="0" applyFill="1" applyAlignment="1">
      <alignment/>
    </xf>
    <xf numFmtId="0" fontId="2" fillId="5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/>
    </xf>
    <xf numFmtId="0" fontId="6" fillId="6" borderId="0" xfId="0" applyFont="1" applyFill="1" applyAlignment="1">
      <alignment/>
    </xf>
    <xf numFmtId="0" fontId="0" fillId="6" borderId="0" xfId="0" applyFill="1" applyAlignment="1">
      <alignment/>
    </xf>
    <xf numFmtId="0" fontId="2" fillId="3" borderId="1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/>
    </xf>
    <xf numFmtId="0" fontId="2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17</xdr:row>
      <xdr:rowOff>171450</xdr:rowOff>
    </xdr:from>
    <xdr:to>
      <xdr:col>3</xdr:col>
      <xdr:colOff>2609850</xdr:colOff>
      <xdr:row>21</xdr:row>
      <xdr:rowOff>104775</xdr:rowOff>
    </xdr:to>
    <xdr:grpSp>
      <xdr:nvGrpSpPr>
        <xdr:cNvPr id="1" name="Group 10"/>
        <xdr:cNvGrpSpPr>
          <a:grpSpLocks/>
        </xdr:cNvGrpSpPr>
      </xdr:nvGrpSpPr>
      <xdr:grpSpPr>
        <a:xfrm>
          <a:off x="142875" y="3019425"/>
          <a:ext cx="4476750" cy="638175"/>
          <a:chOff x="29" y="423"/>
          <a:chExt cx="470" cy="67"/>
        </a:xfrm>
        <a:solidFill>
          <a:srgbClr val="FFFFFF"/>
        </a:solidFill>
      </xdr:grpSpPr>
      <xdr:sp>
        <xdr:nvSpPr>
          <xdr:cNvPr id="2" name="Oval 3"/>
          <xdr:cNvSpPr>
            <a:spLocks/>
          </xdr:cNvSpPr>
        </xdr:nvSpPr>
        <xdr:spPr>
          <a:xfrm>
            <a:off x="29" y="423"/>
            <a:ext cx="39" cy="26"/>
          </a:xfrm>
          <a:prstGeom prst="ellipse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1"/>
          <xdr:cNvSpPr>
            <a:spLocks/>
          </xdr:cNvSpPr>
        </xdr:nvSpPr>
        <xdr:spPr>
          <a:xfrm>
            <a:off x="237" y="458"/>
            <a:ext cx="262" cy="32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Complete the details in column A</a:t>
            </a:r>
          </a:p>
        </xdr:txBody>
      </xdr:sp>
      <xdr:sp>
        <xdr:nvSpPr>
          <xdr:cNvPr id="4" name="Line 2"/>
          <xdr:cNvSpPr>
            <a:spLocks/>
          </xdr:cNvSpPr>
        </xdr:nvSpPr>
        <xdr:spPr>
          <a:xfrm flipH="1" flipV="1">
            <a:off x="68" y="436"/>
            <a:ext cx="167" cy="34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180975</xdr:colOff>
      <xdr:row>23</xdr:row>
      <xdr:rowOff>104775</xdr:rowOff>
    </xdr:from>
    <xdr:to>
      <xdr:col>3</xdr:col>
      <xdr:colOff>2105025</xdr:colOff>
      <xdr:row>27</xdr:row>
      <xdr:rowOff>133350</xdr:rowOff>
    </xdr:to>
    <xdr:sp macro="[0]!golevel2">
      <xdr:nvSpPr>
        <xdr:cNvPr id="5" name="Rectangle 4"/>
        <xdr:cNvSpPr>
          <a:spLocks/>
        </xdr:cNvSpPr>
      </xdr:nvSpPr>
      <xdr:spPr>
        <a:xfrm>
          <a:off x="180975" y="4076700"/>
          <a:ext cx="3933825" cy="676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OCR Level 2 NVQ Certificate in Team Leading 
(Qualification Accreditation Number 501/0501/2)</a:t>
          </a:r>
        </a:p>
      </xdr:txBody>
    </xdr:sp>
    <xdr:clientData/>
  </xdr:twoCellAnchor>
  <xdr:twoCellAnchor>
    <xdr:from>
      <xdr:col>0</xdr:col>
      <xdr:colOff>190500</xdr:colOff>
      <xdr:row>29</xdr:row>
      <xdr:rowOff>57150</xdr:rowOff>
    </xdr:from>
    <xdr:to>
      <xdr:col>3</xdr:col>
      <xdr:colOff>2114550</xdr:colOff>
      <xdr:row>33</xdr:row>
      <xdr:rowOff>85725</xdr:rowOff>
    </xdr:to>
    <xdr:sp macro="[0]!golevel5">
      <xdr:nvSpPr>
        <xdr:cNvPr id="6" name="Rectangle 5"/>
        <xdr:cNvSpPr>
          <a:spLocks/>
        </xdr:cNvSpPr>
      </xdr:nvSpPr>
      <xdr:spPr>
        <a:xfrm>
          <a:off x="190500" y="5000625"/>
          <a:ext cx="3933825" cy="6762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OCR Level 5 NVQ Diploma in Management 
(Qualification Accreditation Number 501/0498/6)
</a:t>
          </a:r>
        </a:p>
      </xdr:txBody>
    </xdr:sp>
    <xdr:clientData/>
  </xdr:twoCellAnchor>
  <xdr:twoCellAnchor>
    <xdr:from>
      <xdr:col>4</xdr:col>
      <xdr:colOff>323850</xdr:colOff>
      <xdr:row>29</xdr:row>
      <xdr:rowOff>47625</xdr:rowOff>
    </xdr:from>
    <xdr:to>
      <xdr:col>9</xdr:col>
      <xdr:colOff>457200</xdr:colOff>
      <xdr:row>33</xdr:row>
      <xdr:rowOff>76200</xdr:rowOff>
    </xdr:to>
    <xdr:sp macro="[0]!golevel7">
      <xdr:nvSpPr>
        <xdr:cNvPr id="7" name="Rectangle 6"/>
        <xdr:cNvSpPr>
          <a:spLocks/>
        </xdr:cNvSpPr>
      </xdr:nvSpPr>
      <xdr:spPr>
        <a:xfrm>
          <a:off x="4953000" y="4991100"/>
          <a:ext cx="4257675" cy="6762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OCR Level 7 NVQ Diploma in Management 
(Qualification Accreditation Number 501/0500/0)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333375</xdr:colOff>
      <xdr:row>23</xdr:row>
      <xdr:rowOff>114300</xdr:rowOff>
    </xdr:from>
    <xdr:to>
      <xdr:col>9</xdr:col>
      <xdr:colOff>466725</xdr:colOff>
      <xdr:row>27</xdr:row>
      <xdr:rowOff>142875</xdr:rowOff>
    </xdr:to>
    <xdr:sp macro="[0]!golevel3">
      <xdr:nvSpPr>
        <xdr:cNvPr id="8" name="Rectangle 7"/>
        <xdr:cNvSpPr>
          <a:spLocks/>
        </xdr:cNvSpPr>
      </xdr:nvSpPr>
      <xdr:spPr>
        <a:xfrm>
          <a:off x="4962525" y="4086225"/>
          <a:ext cx="4257675" cy="676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OCR Level 3 NVQ Certificate in Management 
(Qualification Accreditation Number 501/0499/8)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57150</xdr:rowOff>
    </xdr:from>
    <xdr:to>
      <xdr:col>3</xdr:col>
      <xdr:colOff>381000</xdr:colOff>
      <xdr:row>8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2324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29</xdr:row>
      <xdr:rowOff>57150</xdr:rowOff>
    </xdr:from>
    <xdr:to>
      <xdr:col>3</xdr:col>
      <xdr:colOff>2114550</xdr:colOff>
      <xdr:row>33</xdr:row>
      <xdr:rowOff>85725</xdr:rowOff>
    </xdr:to>
    <xdr:sp macro="[0]!golevel5">
      <xdr:nvSpPr>
        <xdr:cNvPr id="10" name="Rectangle 11"/>
        <xdr:cNvSpPr>
          <a:spLocks/>
        </xdr:cNvSpPr>
      </xdr:nvSpPr>
      <xdr:spPr>
        <a:xfrm>
          <a:off x="190500" y="5000625"/>
          <a:ext cx="3933825" cy="6762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OCR Level 5 NVQ Diploma in Management 
(Qualification Accreditation Number 501/0498/6)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333375</xdr:colOff>
      <xdr:row>23</xdr:row>
      <xdr:rowOff>114300</xdr:rowOff>
    </xdr:from>
    <xdr:to>
      <xdr:col>9</xdr:col>
      <xdr:colOff>466725</xdr:colOff>
      <xdr:row>27</xdr:row>
      <xdr:rowOff>142875</xdr:rowOff>
    </xdr:to>
    <xdr:sp macro="[0]!golevel3">
      <xdr:nvSpPr>
        <xdr:cNvPr id="11" name="Rectangle 12"/>
        <xdr:cNvSpPr>
          <a:spLocks/>
        </xdr:cNvSpPr>
      </xdr:nvSpPr>
      <xdr:spPr>
        <a:xfrm>
          <a:off x="4962525" y="4086225"/>
          <a:ext cx="4257675" cy="676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OCR Level 3 NVQ Certificate in Management 
(Qualification Accreditation Number 501/0499/8)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9</xdr:col>
      <xdr:colOff>9525</xdr:colOff>
      <xdr:row>8</xdr:row>
      <xdr:rowOff>0</xdr:rowOff>
    </xdr:to>
    <xdr:sp macro="[0]!CLEAR">
      <xdr:nvSpPr>
        <xdr:cNvPr id="1" name="Rectangle 1"/>
        <xdr:cNvSpPr>
          <a:spLocks/>
        </xdr:cNvSpPr>
      </xdr:nvSpPr>
      <xdr:spPr>
        <a:xfrm>
          <a:off x="8391525" y="704850"/>
          <a:ext cx="1590675" cy="923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CLEAR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9</xdr:col>
      <xdr:colOff>9525</xdr:colOff>
      <xdr:row>8</xdr:row>
      <xdr:rowOff>0</xdr:rowOff>
    </xdr:to>
    <xdr:sp macro="[0]!CLEARlevel3">
      <xdr:nvSpPr>
        <xdr:cNvPr id="1" name="Rectangle 1"/>
        <xdr:cNvSpPr>
          <a:spLocks/>
        </xdr:cNvSpPr>
      </xdr:nvSpPr>
      <xdr:spPr>
        <a:xfrm>
          <a:off x="8448675" y="704850"/>
          <a:ext cx="1524000" cy="923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CLEAR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9</xdr:col>
      <xdr:colOff>9525</xdr:colOff>
      <xdr:row>8</xdr:row>
      <xdr:rowOff>0</xdr:rowOff>
    </xdr:to>
    <xdr:sp macro="[0]!CLEARlevel5">
      <xdr:nvSpPr>
        <xdr:cNvPr id="1" name="Rectangle 1"/>
        <xdr:cNvSpPr>
          <a:spLocks/>
        </xdr:cNvSpPr>
      </xdr:nvSpPr>
      <xdr:spPr>
        <a:xfrm>
          <a:off x="8410575" y="704850"/>
          <a:ext cx="1524000" cy="923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CLEAR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9</xdr:col>
      <xdr:colOff>9525</xdr:colOff>
      <xdr:row>8</xdr:row>
      <xdr:rowOff>0</xdr:rowOff>
    </xdr:to>
    <xdr:sp macro="[0]!CLEARlevel7">
      <xdr:nvSpPr>
        <xdr:cNvPr id="1" name="Rectangle 1"/>
        <xdr:cNvSpPr>
          <a:spLocks/>
        </xdr:cNvSpPr>
      </xdr:nvSpPr>
      <xdr:spPr>
        <a:xfrm>
          <a:off x="8505825" y="704850"/>
          <a:ext cx="1543050" cy="895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CLEAR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L154"/>
  <sheetViews>
    <sheetView showGridLines="0" tabSelected="1" zoomScale="85" zoomScaleNormal="85" workbookViewId="0" topLeftCell="A7">
      <selection activeCell="J19" sqref="J19"/>
    </sheetView>
  </sheetViews>
  <sheetFormatPr defaultColWidth="9.140625" defaultRowHeight="12.75"/>
  <cols>
    <col min="1" max="1" width="9.7109375" style="0" customWidth="1"/>
    <col min="2" max="2" width="10.00390625" style="0" customWidth="1"/>
    <col min="3" max="3" width="10.421875" style="0" customWidth="1"/>
    <col min="4" max="4" width="39.28125" style="0" customWidth="1"/>
    <col min="5" max="5" width="19.8515625" style="0" customWidth="1"/>
    <col min="6" max="6" width="10.140625" style="0" customWidth="1"/>
    <col min="9" max="9" width="13.57421875" style="0" customWidth="1"/>
    <col min="10" max="10" width="13.140625" style="0" customWidth="1"/>
  </cols>
  <sheetData>
    <row r="1" ht="4.5" customHeight="1"/>
    <row r="2" ht="4.5" customHeight="1"/>
    <row r="3" ht="18">
      <c r="E3" s="44" t="s">
        <v>257</v>
      </c>
    </row>
    <row r="5" spans="5:12" ht="12.75">
      <c r="E5" s="46" t="s">
        <v>262</v>
      </c>
      <c r="F5" s="46"/>
      <c r="G5" s="46"/>
      <c r="H5" s="46"/>
      <c r="I5" s="46"/>
      <c r="J5" s="46"/>
      <c r="K5" s="46"/>
      <c r="L5" s="46"/>
    </row>
    <row r="6" spans="5:12" ht="12.75">
      <c r="E6" s="46"/>
      <c r="F6" s="46"/>
      <c r="G6" s="46"/>
      <c r="H6" s="46"/>
      <c r="I6" s="46"/>
      <c r="J6" s="46"/>
      <c r="K6" s="46"/>
      <c r="L6" s="46"/>
    </row>
    <row r="7" spans="5:12" ht="12.75">
      <c r="E7" s="46"/>
      <c r="F7" s="46"/>
      <c r="G7" s="46"/>
      <c r="H7" s="46"/>
      <c r="I7" s="46"/>
      <c r="J7" s="46"/>
      <c r="K7" s="46"/>
      <c r="L7" s="46"/>
    </row>
    <row r="8" spans="5:12" ht="12.75">
      <c r="E8" s="46"/>
      <c r="F8" s="46"/>
      <c r="G8" s="46"/>
      <c r="H8" s="46"/>
      <c r="I8" s="46"/>
      <c r="J8" s="46"/>
      <c r="K8" s="46"/>
      <c r="L8" s="46"/>
    </row>
    <row r="10" spans="1:10" ht="13.5" customHeight="1">
      <c r="A10" s="45" t="s">
        <v>263</v>
      </c>
      <c r="B10" s="45"/>
      <c r="C10" s="45"/>
      <c r="D10" s="45"/>
      <c r="E10" s="45"/>
      <c r="F10" s="45"/>
      <c r="G10" s="45"/>
      <c r="H10" s="45"/>
      <c r="I10" s="45"/>
      <c r="J10" s="45"/>
    </row>
    <row r="11" spans="1:10" ht="13.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3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</row>
    <row r="13" ht="14.25">
      <c r="A13" s="1" t="s">
        <v>264</v>
      </c>
    </row>
    <row r="14" ht="8.25" customHeight="1">
      <c r="A14" s="6"/>
    </row>
    <row r="15" ht="15">
      <c r="A15" s="6" t="s">
        <v>258</v>
      </c>
    </row>
    <row r="17" spans="1:9" ht="30">
      <c r="A17" s="9" t="s">
        <v>1</v>
      </c>
      <c r="B17" s="9" t="s">
        <v>0</v>
      </c>
      <c r="C17" s="9" t="s">
        <v>1</v>
      </c>
      <c r="D17" s="9" t="s">
        <v>2</v>
      </c>
      <c r="E17" s="9" t="s">
        <v>3</v>
      </c>
      <c r="F17" s="9" t="s">
        <v>4</v>
      </c>
      <c r="G17" s="9" t="s">
        <v>5</v>
      </c>
      <c r="H17" s="9" t="s">
        <v>6</v>
      </c>
      <c r="I17" s="9" t="s">
        <v>261</v>
      </c>
    </row>
    <row r="18" spans="1:9" ht="15">
      <c r="A18" s="8" t="s">
        <v>7</v>
      </c>
      <c r="B18" s="10">
        <v>1</v>
      </c>
      <c r="C18" s="10" t="s">
        <v>7</v>
      </c>
      <c r="D18" s="12" t="s">
        <v>8</v>
      </c>
      <c r="E18" s="10" t="s">
        <v>9</v>
      </c>
      <c r="F18" s="10">
        <v>4</v>
      </c>
      <c r="G18" s="10">
        <v>2</v>
      </c>
      <c r="H18" s="10">
        <v>20</v>
      </c>
      <c r="I18" s="11" t="s">
        <v>53</v>
      </c>
    </row>
    <row r="19" spans="1:9" ht="15">
      <c r="A19" s="8" t="s">
        <v>60</v>
      </c>
      <c r="B19" s="10"/>
      <c r="C19" s="10"/>
      <c r="D19" s="10"/>
      <c r="E19" s="10"/>
      <c r="F19" s="10"/>
      <c r="G19" s="10"/>
      <c r="H19" s="10"/>
      <c r="I19" s="11"/>
    </row>
    <row r="23" ht="20.25">
      <c r="A23" s="5" t="s">
        <v>259</v>
      </c>
    </row>
    <row r="36" ht="15">
      <c r="A36" s="6" t="s">
        <v>260</v>
      </c>
    </row>
    <row r="38" spans="1:10" ht="44.25" customHeight="1">
      <c r="A38" s="9" t="s">
        <v>1</v>
      </c>
      <c r="B38" s="9" t="s">
        <v>0</v>
      </c>
      <c r="C38" s="9" t="s">
        <v>1</v>
      </c>
      <c r="D38" s="9" t="s">
        <v>2</v>
      </c>
      <c r="E38" s="9" t="s">
        <v>3</v>
      </c>
      <c r="F38" s="9" t="s">
        <v>4</v>
      </c>
      <c r="G38" s="9" t="s">
        <v>5</v>
      </c>
      <c r="H38" s="9" t="s">
        <v>6</v>
      </c>
      <c r="I38" s="9" t="s">
        <v>52</v>
      </c>
      <c r="J38" s="9" t="s">
        <v>256</v>
      </c>
    </row>
    <row r="39" spans="1:10" ht="14.25">
      <c r="A39" s="13" t="s">
        <v>7</v>
      </c>
      <c r="B39" s="13">
        <v>1</v>
      </c>
      <c r="C39" s="13" t="s">
        <v>7</v>
      </c>
      <c r="D39" s="14" t="s">
        <v>8</v>
      </c>
      <c r="E39" s="13" t="s">
        <v>9</v>
      </c>
      <c r="F39" s="13">
        <v>4</v>
      </c>
      <c r="G39" s="13">
        <v>2</v>
      </c>
      <c r="H39" s="13">
        <v>20</v>
      </c>
      <c r="I39" s="13" t="s">
        <v>53</v>
      </c>
      <c r="J39" s="13">
        <v>2</v>
      </c>
    </row>
    <row r="40" spans="1:10" ht="14.25">
      <c r="A40" s="13" t="s">
        <v>7</v>
      </c>
      <c r="B40" s="13">
        <v>9</v>
      </c>
      <c r="C40" s="13" t="s">
        <v>7</v>
      </c>
      <c r="D40" s="14" t="s">
        <v>8</v>
      </c>
      <c r="E40" s="13" t="s">
        <v>9</v>
      </c>
      <c r="F40" s="13">
        <v>4</v>
      </c>
      <c r="G40" s="13">
        <v>2</v>
      </c>
      <c r="H40" s="13">
        <v>20</v>
      </c>
      <c r="I40" s="13" t="s">
        <v>147</v>
      </c>
      <c r="J40" s="13">
        <v>3</v>
      </c>
    </row>
    <row r="41" spans="1:10" ht="28.5">
      <c r="A41" s="13" t="s">
        <v>69</v>
      </c>
      <c r="B41" s="13">
        <v>1</v>
      </c>
      <c r="C41" s="13" t="s">
        <v>69</v>
      </c>
      <c r="D41" s="14" t="s">
        <v>70</v>
      </c>
      <c r="E41" s="13" t="s">
        <v>71</v>
      </c>
      <c r="F41" s="13">
        <v>4</v>
      </c>
      <c r="G41" s="13">
        <v>3</v>
      </c>
      <c r="H41" s="13">
        <v>20</v>
      </c>
      <c r="I41" s="13" t="s">
        <v>53</v>
      </c>
      <c r="J41" s="13">
        <v>3</v>
      </c>
    </row>
    <row r="42" spans="1:10" ht="28.5">
      <c r="A42" s="13" t="s">
        <v>72</v>
      </c>
      <c r="B42" s="13">
        <v>4</v>
      </c>
      <c r="C42" s="13" t="s">
        <v>72</v>
      </c>
      <c r="D42" s="14" t="s">
        <v>73</v>
      </c>
      <c r="E42" s="13" t="s">
        <v>74</v>
      </c>
      <c r="F42" s="13">
        <v>4</v>
      </c>
      <c r="G42" s="13">
        <v>4</v>
      </c>
      <c r="H42" s="13">
        <v>25</v>
      </c>
      <c r="I42" s="13" t="s">
        <v>147</v>
      </c>
      <c r="J42" s="13">
        <v>3</v>
      </c>
    </row>
    <row r="43" spans="1:10" ht="28.5">
      <c r="A43" s="13" t="s">
        <v>72</v>
      </c>
      <c r="B43" s="13">
        <v>15</v>
      </c>
      <c r="C43" s="13" t="s">
        <v>72</v>
      </c>
      <c r="D43" s="14" t="s">
        <v>73</v>
      </c>
      <c r="E43" s="13" t="s">
        <v>74</v>
      </c>
      <c r="F43" s="13">
        <v>4</v>
      </c>
      <c r="G43" s="13">
        <v>4</v>
      </c>
      <c r="H43" s="13">
        <v>25</v>
      </c>
      <c r="I43" s="13" t="s">
        <v>147</v>
      </c>
      <c r="J43" s="13">
        <v>5</v>
      </c>
    </row>
    <row r="44" spans="1:10" ht="28.5">
      <c r="A44" s="13" t="s">
        <v>153</v>
      </c>
      <c r="B44" s="13">
        <v>1</v>
      </c>
      <c r="C44" s="13" t="s">
        <v>153</v>
      </c>
      <c r="D44" s="14" t="s">
        <v>154</v>
      </c>
      <c r="E44" s="13" t="s">
        <v>155</v>
      </c>
      <c r="F44" s="13">
        <v>6</v>
      </c>
      <c r="G44" s="13">
        <v>5</v>
      </c>
      <c r="H44" s="13">
        <v>25</v>
      </c>
      <c r="I44" s="13" t="s">
        <v>53</v>
      </c>
      <c r="J44" s="13">
        <v>5</v>
      </c>
    </row>
    <row r="45" spans="1:10" ht="28.5">
      <c r="A45" s="13" t="s">
        <v>162</v>
      </c>
      <c r="B45" s="13">
        <v>5</v>
      </c>
      <c r="C45" s="13" t="s">
        <v>162</v>
      </c>
      <c r="D45" s="14" t="s">
        <v>163</v>
      </c>
      <c r="E45" s="13" t="s">
        <v>164</v>
      </c>
      <c r="F45" s="13">
        <v>6</v>
      </c>
      <c r="G45" s="13">
        <v>5</v>
      </c>
      <c r="H45" s="13">
        <v>30</v>
      </c>
      <c r="I45" s="13" t="s">
        <v>147</v>
      </c>
      <c r="J45" s="13">
        <v>5</v>
      </c>
    </row>
    <row r="46" spans="1:10" ht="14.25">
      <c r="A46" s="13" t="s">
        <v>81</v>
      </c>
      <c r="B46" s="13">
        <v>7</v>
      </c>
      <c r="C46" s="13" t="s">
        <v>81</v>
      </c>
      <c r="D46" s="14" t="s">
        <v>82</v>
      </c>
      <c r="E46" s="13" t="s">
        <v>83</v>
      </c>
      <c r="F46" s="13">
        <v>4</v>
      </c>
      <c r="G46" s="13">
        <v>4</v>
      </c>
      <c r="H46" s="13">
        <v>25</v>
      </c>
      <c r="I46" s="13" t="s">
        <v>147</v>
      </c>
      <c r="J46" s="13">
        <v>3</v>
      </c>
    </row>
    <row r="47" spans="1:10" ht="14.25">
      <c r="A47" s="13" t="s">
        <v>81</v>
      </c>
      <c r="B47" s="13">
        <v>17</v>
      </c>
      <c r="C47" s="13" t="s">
        <v>81</v>
      </c>
      <c r="D47" s="14" t="s">
        <v>82</v>
      </c>
      <c r="E47" s="13" t="s">
        <v>83</v>
      </c>
      <c r="F47" s="13">
        <v>4</v>
      </c>
      <c r="G47" s="13">
        <v>4</v>
      </c>
      <c r="H47" s="13">
        <v>25</v>
      </c>
      <c r="I47" s="13" t="s">
        <v>147</v>
      </c>
      <c r="J47" s="13">
        <v>5</v>
      </c>
    </row>
    <row r="48" spans="1:10" ht="28.5">
      <c r="A48" s="13" t="s">
        <v>84</v>
      </c>
      <c r="B48" s="13">
        <v>8</v>
      </c>
      <c r="C48" s="13" t="s">
        <v>84</v>
      </c>
      <c r="D48" s="14" t="s">
        <v>85</v>
      </c>
      <c r="E48" s="13" t="s">
        <v>86</v>
      </c>
      <c r="F48" s="13">
        <v>3</v>
      </c>
      <c r="G48" s="13">
        <v>4</v>
      </c>
      <c r="H48" s="13">
        <v>20</v>
      </c>
      <c r="I48" s="13" t="s">
        <v>147</v>
      </c>
      <c r="J48" s="13">
        <v>3</v>
      </c>
    </row>
    <row r="49" spans="1:10" ht="28.5">
      <c r="A49" s="13" t="s">
        <v>84</v>
      </c>
      <c r="B49" s="13">
        <v>18</v>
      </c>
      <c r="C49" s="13" t="s">
        <v>84</v>
      </c>
      <c r="D49" s="14" t="s">
        <v>85</v>
      </c>
      <c r="E49" s="13" t="s">
        <v>86</v>
      </c>
      <c r="F49" s="13">
        <v>3</v>
      </c>
      <c r="G49" s="13">
        <v>4</v>
      </c>
      <c r="H49" s="13">
        <v>20</v>
      </c>
      <c r="I49" s="13" t="s">
        <v>147</v>
      </c>
      <c r="J49" s="13">
        <v>5</v>
      </c>
    </row>
    <row r="50" spans="1:10" ht="42.75">
      <c r="A50" s="13" t="s">
        <v>22</v>
      </c>
      <c r="B50" s="13">
        <v>6</v>
      </c>
      <c r="C50" s="13" t="s">
        <v>22</v>
      </c>
      <c r="D50" s="14" t="s">
        <v>23</v>
      </c>
      <c r="E50" s="13" t="s">
        <v>24</v>
      </c>
      <c r="F50" s="13">
        <v>4</v>
      </c>
      <c r="G50" s="13">
        <v>3</v>
      </c>
      <c r="H50" s="13">
        <v>20</v>
      </c>
      <c r="I50" s="13" t="s">
        <v>50</v>
      </c>
      <c r="J50" s="13">
        <v>2</v>
      </c>
    </row>
    <row r="51" spans="1:10" ht="42.75">
      <c r="A51" s="13" t="s">
        <v>22</v>
      </c>
      <c r="B51" s="13">
        <v>10</v>
      </c>
      <c r="C51" s="13" t="s">
        <v>22</v>
      </c>
      <c r="D51" s="14" t="s">
        <v>23</v>
      </c>
      <c r="E51" s="13" t="s">
        <v>24</v>
      </c>
      <c r="F51" s="13">
        <v>4</v>
      </c>
      <c r="G51" s="13">
        <v>3</v>
      </c>
      <c r="H51" s="13">
        <v>20</v>
      </c>
      <c r="I51" s="13" t="s">
        <v>147</v>
      </c>
      <c r="J51" s="13">
        <v>3</v>
      </c>
    </row>
    <row r="52" spans="1:10" ht="28.5">
      <c r="A52" s="13" t="s">
        <v>165</v>
      </c>
      <c r="B52" s="13">
        <v>6</v>
      </c>
      <c r="C52" s="13" t="s">
        <v>165</v>
      </c>
      <c r="D52" s="14" t="s">
        <v>166</v>
      </c>
      <c r="E52" s="13" t="s">
        <v>167</v>
      </c>
      <c r="F52" s="13">
        <v>6</v>
      </c>
      <c r="G52" s="13">
        <v>5</v>
      </c>
      <c r="H52" s="13">
        <v>30</v>
      </c>
      <c r="I52" s="13" t="s">
        <v>147</v>
      </c>
      <c r="J52" s="13">
        <v>5</v>
      </c>
    </row>
    <row r="53" spans="1:10" ht="14.25">
      <c r="A53" s="13" t="s">
        <v>192</v>
      </c>
      <c r="B53" s="13">
        <v>39</v>
      </c>
      <c r="C53" s="13" t="s">
        <v>192</v>
      </c>
      <c r="D53" s="14" t="s">
        <v>193</v>
      </c>
      <c r="E53" s="13" t="s">
        <v>194</v>
      </c>
      <c r="F53" s="13">
        <v>7</v>
      </c>
      <c r="G53" s="13">
        <v>6</v>
      </c>
      <c r="H53" s="13">
        <v>40</v>
      </c>
      <c r="I53" s="13" t="s">
        <v>147</v>
      </c>
      <c r="J53" s="13">
        <v>5</v>
      </c>
    </row>
    <row r="54" spans="1:10" ht="14.25">
      <c r="A54" s="13" t="s">
        <v>192</v>
      </c>
      <c r="B54" s="13">
        <v>12</v>
      </c>
      <c r="C54" s="13" t="s">
        <v>192</v>
      </c>
      <c r="D54" s="14" t="s">
        <v>193</v>
      </c>
      <c r="E54" s="13" t="s">
        <v>194</v>
      </c>
      <c r="F54" s="13">
        <v>7</v>
      </c>
      <c r="G54" s="13">
        <v>6</v>
      </c>
      <c r="H54" s="13">
        <v>40</v>
      </c>
      <c r="I54" s="13" t="s">
        <v>147</v>
      </c>
      <c r="J54" s="13">
        <v>7</v>
      </c>
    </row>
    <row r="55" spans="1:10" ht="14.25">
      <c r="A55" s="13" t="s">
        <v>223</v>
      </c>
      <c r="B55" s="13">
        <v>1</v>
      </c>
      <c r="C55" s="13" t="s">
        <v>223</v>
      </c>
      <c r="D55" s="14" t="s">
        <v>224</v>
      </c>
      <c r="E55" s="13" t="s">
        <v>225</v>
      </c>
      <c r="F55" s="13">
        <v>8</v>
      </c>
      <c r="G55" s="13">
        <v>7</v>
      </c>
      <c r="H55" s="13">
        <v>20</v>
      </c>
      <c r="I55" s="13" t="s">
        <v>53</v>
      </c>
      <c r="J55" s="13">
        <v>7</v>
      </c>
    </row>
    <row r="56" spans="1:10" ht="14.25">
      <c r="A56" s="13" t="s">
        <v>232</v>
      </c>
      <c r="B56" s="13">
        <v>4</v>
      </c>
      <c r="C56" s="13" t="s">
        <v>232</v>
      </c>
      <c r="D56" s="14" t="s">
        <v>233</v>
      </c>
      <c r="E56" s="13" t="s">
        <v>234</v>
      </c>
      <c r="F56" s="13">
        <v>8</v>
      </c>
      <c r="G56" s="13">
        <v>7</v>
      </c>
      <c r="H56" s="13">
        <v>40</v>
      </c>
      <c r="I56" s="13" t="s">
        <v>147</v>
      </c>
      <c r="J56" s="13">
        <v>7</v>
      </c>
    </row>
    <row r="57" spans="1:10" ht="28.5">
      <c r="A57" s="13" t="s">
        <v>19</v>
      </c>
      <c r="B57" s="13">
        <v>5</v>
      </c>
      <c r="C57" s="13" t="s">
        <v>19</v>
      </c>
      <c r="D57" s="14" t="s">
        <v>20</v>
      </c>
      <c r="E57" s="13" t="s">
        <v>21</v>
      </c>
      <c r="F57" s="13">
        <v>5</v>
      </c>
      <c r="G57" s="13">
        <v>3</v>
      </c>
      <c r="H57" s="13">
        <v>35</v>
      </c>
      <c r="I57" s="13" t="s">
        <v>49</v>
      </c>
      <c r="J57" s="13">
        <v>2</v>
      </c>
    </row>
    <row r="58" spans="1:10" ht="28.5">
      <c r="A58" s="13" t="s">
        <v>19</v>
      </c>
      <c r="B58" s="13">
        <v>2</v>
      </c>
      <c r="C58" s="13" t="s">
        <v>19</v>
      </c>
      <c r="D58" s="14" t="s">
        <v>20</v>
      </c>
      <c r="E58" s="13" t="s">
        <v>21</v>
      </c>
      <c r="F58" s="13">
        <v>5</v>
      </c>
      <c r="G58" s="13">
        <v>3</v>
      </c>
      <c r="H58" s="13">
        <v>35</v>
      </c>
      <c r="I58" s="13" t="s">
        <v>53</v>
      </c>
      <c r="J58" s="13">
        <v>3</v>
      </c>
    </row>
    <row r="59" spans="1:10" ht="28.5">
      <c r="A59" s="13" t="s">
        <v>75</v>
      </c>
      <c r="B59" s="13">
        <v>5</v>
      </c>
      <c r="C59" s="13" t="s">
        <v>75</v>
      </c>
      <c r="D59" s="14" t="s">
        <v>76</v>
      </c>
      <c r="E59" s="13" t="s">
        <v>77</v>
      </c>
      <c r="F59" s="13">
        <v>5</v>
      </c>
      <c r="G59" s="13">
        <v>4</v>
      </c>
      <c r="H59" s="13">
        <v>30</v>
      </c>
      <c r="I59" s="13" t="s">
        <v>147</v>
      </c>
      <c r="J59" s="13">
        <v>3</v>
      </c>
    </row>
    <row r="60" spans="1:10" ht="28.5">
      <c r="A60" s="13" t="s">
        <v>75</v>
      </c>
      <c r="B60" s="13">
        <v>2</v>
      </c>
      <c r="C60" s="13" t="s">
        <v>75</v>
      </c>
      <c r="D60" s="14" t="s">
        <v>76</v>
      </c>
      <c r="E60" s="13" t="s">
        <v>77</v>
      </c>
      <c r="F60" s="13">
        <v>5</v>
      </c>
      <c r="G60" s="13">
        <v>4</v>
      </c>
      <c r="H60" s="13">
        <v>30</v>
      </c>
      <c r="I60" s="13" t="s">
        <v>53</v>
      </c>
      <c r="J60" s="13">
        <v>5</v>
      </c>
    </row>
    <row r="61" spans="1:10" ht="28.5">
      <c r="A61" s="13" t="s">
        <v>226</v>
      </c>
      <c r="B61" s="13">
        <v>2</v>
      </c>
      <c r="C61" s="13" t="s">
        <v>226</v>
      </c>
      <c r="D61" s="14" t="s">
        <v>227</v>
      </c>
      <c r="E61" s="13" t="s">
        <v>228</v>
      </c>
      <c r="F61" s="13">
        <v>10</v>
      </c>
      <c r="G61" s="13">
        <v>7</v>
      </c>
      <c r="H61" s="13">
        <v>40</v>
      </c>
      <c r="I61" s="13" t="s">
        <v>53</v>
      </c>
      <c r="J61" s="13">
        <v>7</v>
      </c>
    </row>
    <row r="62" spans="1:10" ht="14.25">
      <c r="A62" s="13" t="s">
        <v>235</v>
      </c>
      <c r="B62" s="13">
        <v>5</v>
      </c>
      <c r="C62" s="13" t="s">
        <v>235</v>
      </c>
      <c r="D62" s="14" t="s">
        <v>236</v>
      </c>
      <c r="E62" s="13" t="s">
        <v>237</v>
      </c>
      <c r="F62" s="13">
        <v>8</v>
      </c>
      <c r="G62" s="13">
        <v>7</v>
      </c>
      <c r="H62" s="13">
        <v>35</v>
      </c>
      <c r="I62" s="13" t="s">
        <v>147</v>
      </c>
      <c r="J62" s="13">
        <v>7</v>
      </c>
    </row>
    <row r="63" spans="1:10" ht="42.75">
      <c r="A63" s="13" t="s">
        <v>78</v>
      </c>
      <c r="B63" s="13">
        <v>6</v>
      </c>
      <c r="C63" s="13" t="s">
        <v>78</v>
      </c>
      <c r="D63" s="14" t="s">
        <v>79</v>
      </c>
      <c r="E63" s="13" t="s">
        <v>80</v>
      </c>
      <c r="F63" s="13">
        <v>5</v>
      </c>
      <c r="G63" s="13">
        <v>4</v>
      </c>
      <c r="H63" s="13">
        <v>25</v>
      </c>
      <c r="I63" s="13" t="s">
        <v>147</v>
      </c>
      <c r="J63" s="13">
        <v>3</v>
      </c>
    </row>
    <row r="64" spans="1:10" ht="42.75">
      <c r="A64" s="13" t="s">
        <v>78</v>
      </c>
      <c r="B64" s="13">
        <v>16</v>
      </c>
      <c r="C64" s="13" t="s">
        <v>78</v>
      </c>
      <c r="D64" s="14" t="s">
        <v>79</v>
      </c>
      <c r="E64" s="13" t="s">
        <v>80</v>
      </c>
      <c r="F64" s="13">
        <v>5</v>
      </c>
      <c r="G64" s="13">
        <v>4</v>
      </c>
      <c r="H64" s="13">
        <v>25</v>
      </c>
      <c r="I64" s="13" t="s">
        <v>147</v>
      </c>
      <c r="J64" s="13">
        <v>5</v>
      </c>
    </row>
    <row r="65" spans="1:10" ht="14.25">
      <c r="A65" s="13" t="s">
        <v>195</v>
      </c>
      <c r="B65" s="13">
        <v>40</v>
      </c>
      <c r="C65" s="13" t="s">
        <v>195</v>
      </c>
      <c r="D65" s="14" t="s">
        <v>196</v>
      </c>
      <c r="E65" s="13" t="s">
        <v>197</v>
      </c>
      <c r="F65" s="13">
        <v>5</v>
      </c>
      <c r="G65" s="13">
        <v>6</v>
      </c>
      <c r="H65" s="13">
        <v>30</v>
      </c>
      <c r="I65" s="13" t="s">
        <v>147</v>
      </c>
      <c r="J65" s="13">
        <v>5</v>
      </c>
    </row>
    <row r="66" spans="1:10" ht="14.25">
      <c r="A66" s="13" t="s">
        <v>195</v>
      </c>
      <c r="B66" s="13">
        <v>13</v>
      </c>
      <c r="C66" s="13" t="s">
        <v>195</v>
      </c>
      <c r="D66" s="14" t="s">
        <v>196</v>
      </c>
      <c r="E66" s="13" t="s">
        <v>197</v>
      </c>
      <c r="F66" s="13">
        <v>5</v>
      </c>
      <c r="G66" s="13">
        <v>6</v>
      </c>
      <c r="H66" s="13">
        <v>30</v>
      </c>
      <c r="I66" s="13" t="s">
        <v>147</v>
      </c>
      <c r="J66" s="13">
        <v>7</v>
      </c>
    </row>
    <row r="67" spans="1:10" ht="28.5">
      <c r="A67" s="13" t="s">
        <v>25</v>
      </c>
      <c r="B67" s="13">
        <v>7</v>
      </c>
      <c r="C67" s="13" t="s">
        <v>25</v>
      </c>
      <c r="D67" s="14" t="s">
        <v>26</v>
      </c>
      <c r="E67" s="13" t="s">
        <v>27</v>
      </c>
      <c r="F67" s="13">
        <v>4</v>
      </c>
      <c r="G67" s="13">
        <v>3</v>
      </c>
      <c r="H67" s="13">
        <v>20</v>
      </c>
      <c r="I67" s="13" t="s">
        <v>50</v>
      </c>
      <c r="J67" s="13">
        <v>2</v>
      </c>
    </row>
    <row r="68" spans="1:10" ht="28.5">
      <c r="A68" s="13" t="s">
        <v>25</v>
      </c>
      <c r="B68" s="13">
        <v>11</v>
      </c>
      <c r="C68" s="13" t="s">
        <v>25</v>
      </c>
      <c r="D68" s="14" t="s">
        <v>26</v>
      </c>
      <c r="E68" s="13" t="s">
        <v>27</v>
      </c>
      <c r="F68" s="13">
        <v>4</v>
      </c>
      <c r="G68" s="13">
        <v>3</v>
      </c>
      <c r="H68" s="13">
        <v>20</v>
      </c>
      <c r="I68" s="13" t="s">
        <v>147</v>
      </c>
      <c r="J68" s="13">
        <v>3</v>
      </c>
    </row>
    <row r="69" spans="1:10" ht="14.25">
      <c r="A69" s="13" t="s">
        <v>198</v>
      </c>
      <c r="B69" s="13">
        <v>41</v>
      </c>
      <c r="C69" s="13" t="s">
        <v>198</v>
      </c>
      <c r="D69" s="14" t="s">
        <v>199</v>
      </c>
      <c r="E69" s="13" t="s">
        <v>200</v>
      </c>
      <c r="F69" s="13">
        <v>10</v>
      </c>
      <c r="G69" s="13">
        <v>6</v>
      </c>
      <c r="H69" s="13">
        <v>40</v>
      </c>
      <c r="I69" s="13" t="s">
        <v>147</v>
      </c>
      <c r="J69" s="13">
        <v>5</v>
      </c>
    </row>
    <row r="70" spans="1:10" ht="15.75" customHeight="1">
      <c r="A70" s="13" t="s">
        <v>198</v>
      </c>
      <c r="B70" s="13">
        <v>14</v>
      </c>
      <c r="C70" s="13" t="s">
        <v>198</v>
      </c>
      <c r="D70" s="14" t="s">
        <v>199</v>
      </c>
      <c r="E70" s="13" t="s">
        <v>200</v>
      </c>
      <c r="F70" s="13">
        <v>10</v>
      </c>
      <c r="G70" s="13">
        <v>6</v>
      </c>
      <c r="H70" s="13">
        <v>40</v>
      </c>
      <c r="I70" s="13" t="s">
        <v>147</v>
      </c>
      <c r="J70" s="13">
        <v>7</v>
      </c>
    </row>
    <row r="71" spans="1:10" ht="15.75" customHeight="1">
      <c r="A71" s="13" t="s">
        <v>229</v>
      </c>
      <c r="B71" s="13">
        <v>3</v>
      </c>
      <c r="C71" s="13" t="s">
        <v>229</v>
      </c>
      <c r="D71" s="14" t="s">
        <v>230</v>
      </c>
      <c r="E71" s="13" t="s">
        <v>231</v>
      </c>
      <c r="F71" s="13">
        <v>9</v>
      </c>
      <c r="G71" s="13">
        <v>7</v>
      </c>
      <c r="H71" s="13">
        <v>35</v>
      </c>
      <c r="I71" s="13" t="s">
        <v>53</v>
      </c>
      <c r="J71" s="13">
        <v>7</v>
      </c>
    </row>
    <row r="72" spans="1:10" ht="28.5">
      <c r="A72" s="13" t="s">
        <v>156</v>
      </c>
      <c r="B72" s="13">
        <v>3</v>
      </c>
      <c r="C72" s="13" t="s">
        <v>156</v>
      </c>
      <c r="D72" s="14" t="s">
        <v>157</v>
      </c>
      <c r="E72" s="13" t="s">
        <v>158</v>
      </c>
      <c r="F72" s="13">
        <v>6</v>
      </c>
      <c r="G72" s="13">
        <v>5</v>
      </c>
      <c r="H72" s="13">
        <v>30</v>
      </c>
      <c r="I72" s="13" t="s">
        <v>53</v>
      </c>
      <c r="J72" s="13">
        <v>5</v>
      </c>
    </row>
    <row r="73" spans="1:10" ht="28.5">
      <c r="A73" s="13" t="s">
        <v>87</v>
      </c>
      <c r="B73" s="13">
        <v>12</v>
      </c>
      <c r="C73" s="13" t="s">
        <v>87</v>
      </c>
      <c r="D73" s="14" t="s">
        <v>88</v>
      </c>
      <c r="E73" s="13" t="s">
        <v>89</v>
      </c>
      <c r="F73" s="13">
        <v>6</v>
      </c>
      <c r="G73" s="13">
        <v>4</v>
      </c>
      <c r="H73" s="13">
        <v>25</v>
      </c>
      <c r="I73" s="13" t="s">
        <v>147</v>
      </c>
      <c r="J73" s="13">
        <v>3</v>
      </c>
    </row>
    <row r="74" spans="1:10" ht="28.5">
      <c r="A74" s="13" t="s">
        <v>87</v>
      </c>
      <c r="B74" s="13">
        <v>19</v>
      </c>
      <c r="C74" s="13" t="s">
        <v>87</v>
      </c>
      <c r="D74" s="14" t="s">
        <v>88</v>
      </c>
      <c r="E74" s="13" t="s">
        <v>89</v>
      </c>
      <c r="F74" s="13">
        <v>6</v>
      </c>
      <c r="G74" s="13">
        <v>4</v>
      </c>
      <c r="H74" s="13">
        <v>25</v>
      </c>
      <c r="I74" s="13" t="s">
        <v>147</v>
      </c>
      <c r="J74" s="13">
        <v>5</v>
      </c>
    </row>
    <row r="75" spans="1:10" ht="28.5">
      <c r="A75" s="13" t="s">
        <v>10</v>
      </c>
      <c r="B75" s="13">
        <v>2</v>
      </c>
      <c r="C75" s="13" t="s">
        <v>10</v>
      </c>
      <c r="D75" s="14" t="s">
        <v>11</v>
      </c>
      <c r="E75" s="13" t="s">
        <v>12</v>
      </c>
      <c r="F75" s="13">
        <v>3</v>
      </c>
      <c r="G75" s="13">
        <v>2</v>
      </c>
      <c r="H75" s="13">
        <v>15</v>
      </c>
      <c r="I75" s="13" t="s">
        <v>53</v>
      </c>
      <c r="J75" s="13">
        <v>2</v>
      </c>
    </row>
    <row r="76" spans="1:10" ht="28.5">
      <c r="A76" s="13" t="s">
        <v>10</v>
      </c>
      <c r="B76" s="13">
        <v>15</v>
      </c>
      <c r="C76" s="13" t="s">
        <v>10</v>
      </c>
      <c r="D76" s="14" t="s">
        <v>11</v>
      </c>
      <c r="E76" s="13" t="s">
        <v>12</v>
      </c>
      <c r="F76" s="13">
        <v>3</v>
      </c>
      <c r="G76" s="13">
        <v>2</v>
      </c>
      <c r="H76" s="13">
        <v>15</v>
      </c>
      <c r="I76" s="13" t="s">
        <v>147</v>
      </c>
      <c r="J76" s="13">
        <v>3</v>
      </c>
    </row>
    <row r="77" spans="1:10" ht="14.25">
      <c r="A77" s="13" t="s">
        <v>28</v>
      </c>
      <c r="B77" s="13">
        <v>8</v>
      </c>
      <c r="C77" s="13" t="s">
        <v>28</v>
      </c>
      <c r="D77" s="14" t="s">
        <v>29</v>
      </c>
      <c r="E77" s="13" t="s">
        <v>30</v>
      </c>
      <c r="F77" s="13">
        <v>3</v>
      </c>
      <c r="G77" s="13">
        <v>3</v>
      </c>
      <c r="H77" s="13">
        <v>20</v>
      </c>
      <c r="I77" s="13" t="s">
        <v>50</v>
      </c>
      <c r="J77" s="13">
        <v>2</v>
      </c>
    </row>
    <row r="78" spans="1:10" ht="14.25">
      <c r="A78" s="13" t="s">
        <v>28</v>
      </c>
      <c r="B78" s="13">
        <v>20</v>
      </c>
      <c r="C78" s="13" t="s">
        <v>28</v>
      </c>
      <c r="D78" s="14" t="s">
        <v>29</v>
      </c>
      <c r="E78" s="13" t="s">
        <v>30</v>
      </c>
      <c r="F78" s="13">
        <v>3</v>
      </c>
      <c r="G78" s="13">
        <v>3</v>
      </c>
      <c r="H78" s="13">
        <v>20</v>
      </c>
      <c r="I78" s="13" t="s">
        <v>147</v>
      </c>
      <c r="J78" s="13">
        <v>3</v>
      </c>
    </row>
    <row r="79" spans="1:10" ht="14.25">
      <c r="A79" s="13" t="s">
        <v>31</v>
      </c>
      <c r="B79" s="13">
        <v>9</v>
      </c>
      <c r="C79" s="13" t="s">
        <v>31</v>
      </c>
      <c r="D79" s="14" t="s">
        <v>32</v>
      </c>
      <c r="E79" s="13" t="s">
        <v>33</v>
      </c>
      <c r="F79" s="13">
        <v>4</v>
      </c>
      <c r="G79" s="13">
        <v>3</v>
      </c>
      <c r="H79" s="13">
        <v>20</v>
      </c>
      <c r="I79" s="13" t="s">
        <v>50</v>
      </c>
      <c r="J79" s="13">
        <v>2</v>
      </c>
    </row>
    <row r="80" spans="1:10" ht="14.25">
      <c r="A80" s="13" t="s">
        <v>31</v>
      </c>
      <c r="B80" s="13">
        <v>21</v>
      </c>
      <c r="C80" s="13" t="s">
        <v>31</v>
      </c>
      <c r="D80" s="14" t="s">
        <v>32</v>
      </c>
      <c r="E80" s="13" t="s">
        <v>33</v>
      </c>
      <c r="F80" s="13">
        <v>4</v>
      </c>
      <c r="G80" s="13">
        <v>3</v>
      </c>
      <c r="H80" s="13">
        <v>20</v>
      </c>
      <c r="I80" s="13" t="s">
        <v>147</v>
      </c>
      <c r="J80" s="13">
        <v>3</v>
      </c>
    </row>
    <row r="81" spans="1:10" ht="14.25">
      <c r="A81" s="13" t="s">
        <v>34</v>
      </c>
      <c r="B81" s="13">
        <v>10</v>
      </c>
      <c r="C81" s="13" t="s">
        <v>34</v>
      </c>
      <c r="D81" s="14" t="s">
        <v>35</v>
      </c>
      <c r="E81" s="13" t="s">
        <v>36</v>
      </c>
      <c r="F81" s="13">
        <v>2</v>
      </c>
      <c r="G81" s="13">
        <v>2</v>
      </c>
      <c r="H81" s="13">
        <v>10</v>
      </c>
      <c r="I81" s="13" t="s">
        <v>50</v>
      </c>
      <c r="J81" s="13">
        <v>2</v>
      </c>
    </row>
    <row r="82" spans="1:10" ht="14.25">
      <c r="A82" s="13" t="s">
        <v>34</v>
      </c>
      <c r="B82" s="13">
        <v>22</v>
      </c>
      <c r="C82" s="13" t="s">
        <v>34</v>
      </c>
      <c r="D82" s="14" t="s">
        <v>35</v>
      </c>
      <c r="E82" s="13" t="s">
        <v>36</v>
      </c>
      <c r="F82" s="13">
        <v>2</v>
      </c>
      <c r="G82" s="13">
        <v>2</v>
      </c>
      <c r="H82" s="13">
        <v>10</v>
      </c>
      <c r="I82" s="13" t="s">
        <v>147</v>
      </c>
      <c r="J82" s="13">
        <v>3</v>
      </c>
    </row>
    <row r="83" spans="1:10" ht="28.5">
      <c r="A83" s="13" t="s">
        <v>108</v>
      </c>
      <c r="B83" s="13">
        <v>23</v>
      </c>
      <c r="C83" s="13" t="s">
        <v>108</v>
      </c>
      <c r="D83" s="14" t="s">
        <v>109</v>
      </c>
      <c r="E83" s="13" t="s">
        <v>110</v>
      </c>
      <c r="F83" s="13">
        <v>4</v>
      </c>
      <c r="G83" s="13">
        <v>4</v>
      </c>
      <c r="H83" s="13">
        <v>20</v>
      </c>
      <c r="I83" s="13" t="s">
        <v>147</v>
      </c>
      <c r="J83" s="13">
        <v>3</v>
      </c>
    </row>
    <row r="84" spans="1:10" ht="28.5">
      <c r="A84" s="13" t="s">
        <v>108</v>
      </c>
      <c r="B84" s="13">
        <v>26</v>
      </c>
      <c r="C84" s="13" t="s">
        <v>108</v>
      </c>
      <c r="D84" s="14" t="s">
        <v>109</v>
      </c>
      <c r="E84" s="13" t="s">
        <v>110</v>
      </c>
      <c r="F84" s="13">
        <v>4</v>
      </c>
      <c r="G84" s="13">
        <v>4</v>
      </c>
      <c r="H84" s="13">
        <v>20</v>
      </c>
      <c r="I84" s="13" t="s">
        <v>147</v>
      </c>
      <c r="J84" s="13">
        <v>5</v>
      </c>
    </row>
    <row r="85" spans="1:10" ht="28.5">
      <c r="A85" s="13" t="s">
        <v>111</v>
      </c>
      <c r="B85" s="13">
        <v>24</v>
      </c>
      <c r="C85" s="13" t="s">
        <v>111</v>
      </c>
      <c r="D85" s="14" t="s">
        <v>112</v>
      </c>
      <c r="E85" s="13" t="s">
        <v>113</v>
      </c>
      <c r="F85" s="13">
        <v>4</v>
      </c>
      <c r="G85" s="13">
        <v>4</v>
      </c>
      <c r="H85" s="13">
        <v>20</v>
      </c>
      <c r="I85" s="13" t="s">
        <v>147</v>
      </c>
      <c r="J85" s="13">
        <v>3</v>
      </c>
    </row>
    <row r="86" spans="1:10" ht="15.75" customHeight="1">
      <c r="A86" s="13" t="s">
        <v>111</v>
      </c>
      <c r="B86" s="13">
        <v>27</v>
      </c>
      <c r="C86" s="13" t="s">
        <v>111</v>
      </c>
      <c r="D86" s="14" t="s">
        <v>112</v>
      </c>
      <c r="E86" s="13" t="s">
        <v>113</v>
      </c>
      <c r="F86" s="13">
        <v>4</v>
      </c>
      <c r="G86" s="13">
        <v>4</v>
      </c>
      <c r="H86" s="13">
        <v>20</v>
      </c>
      <c r="I86" s="13" t="s">
        <v>147</v>
      </c>
      <c r="J86" s="13">
        <v>5</v>
      </c>
    </row>
    <row r="87" spans="1:10" ht="14.25">
      <c r="A87" s="13" t="s">
        <v>114</v>
      </c>
      <c r="B87" s="13">
        <v>25</v>
      </c>
      <c r="C87" s="13" t="s">
        <v>114</v>
      </c>
      <c r="D87" s="14" t="s">
        <v>115</v>
      </c>
      <c r="E87" s="13" t="s">
        <v>116</v>
      </c>
      <c r="F87" s="13">
        <v>3</v>
      </c>
      <c r="G87" s="13">
        <v>4</v>
      </c>
      <c r="H87" s="13">
        <v>10</v>
      </c>
      <c r="I87" s="13" t="s">
        <v>147</v>
      </c>
      <c r="J87" s="13">
        <v>3</v>
      </c>
    </row>
    <row r="88" spans="1:10" ht="14.25">
      <c r="A88" s="13" t="s">
        <v>114</v>
      </c>
      <c r="B88" s="13">
        <v>28</v>
      </c>
      <c r="C88" s="13" t="s">
        <v>114</v>
      </c>
      <c r="D88" s="14" t="s">
        <v>115</v>
      </c>
      <c r="E88" s="13" t="s">
        <v>116</v>
      </c>
      <c r="F88" s="13">
        <v>3</v>
      </c>
      <c r="G88" s="13">
        <v>4</v>
      </c>
      <c r="H88" s="13">
        <v>10</v>
      </c>
      <c r="I88" s="13" t="s">
        <v>147</v>
      </c>
      <c r="J88" s="13">
        <v>5</v>
      </c>
    </row>
    <row r="89" spans="1:10" ht="42.75">
      <c r="A89" s="13" t="s">
        <v>117</v>
      </c>
      <c r="B89" s="13">
        <v>26</v>
      </c>
      <c r="C89" s="13" t="s">
        <v>117</v>
      </c>
      <c r="D89" s="14" t="s">
        <v>118</v>
      </c>
      <c r="E89" s="13" t="s">
        <v>119</v>
      </c>
      <c r="F89" s="13">
        <v>3</v>
      </c>
      <c r="G89" s="13">
        <v>4</v>
      </c>
      <c r="H89" s="13">
        <v>15</v>
      </c>
      <c r="I89" s="13" t="s">
        <v>147</v>
      </c>
      <c r="J89" s="13">
        <v>3</v>
      </c>
    </row>
    <row r="90" spans="1:10" ht="42.75">
      <c r="A90" s="13" t="s">
        <v>117</v>
      </c>
      <c r="B90" s="13">
        <v>29</v>
      </c>
      <c r="C90" s="13" t="s">
        <v>117</v>
      </c>
      <c r="D90" s="14" t="s">
        <v>118</v>
      </c>
      <c r="E90" s="13" t="s">
        <v>119</v>
      </c>
      <c r="F90" s="13">
        <v>3</v>
      </c>
      <c r="G90" s="13">
        <v>4</v>
      </c>
      <c r="H90" s="13">
        <v>15</v>
      </c>
      <c r="I90" s="13" t="s">
        <v>147</v>
      </c>
      <c r="J90" s="13">
        <v>5</v>
      </c>
    </row>
    <row r="91" spans="1:10" ht="28.5">
      <c r="A91" s="13" t="s">
        <v>171</v>
      </c>
      <c r="B91" s="13">
        <v>8</v>
      </c>
      <c r="C91" s="13" t="s">
        <v>171</v>
      </c>
      <c r="D91" s="14" t="s">
        <v>172</v>
      </c>
      <c r="E91" s="13" t="s">
        <v>173</v>
      </c>
      <c r="F91" s="13">
        <v>7</v>
      </c>
      <c r="G91" s="13">
        <v>5</v>
      </c>
      <c r="H91" s="13">
        <v>30</v>
      </c>
      <c r="I91" s="13" t="s">
        <v>147</v>
      </c>
      <c r="J91" s="13">
        <v>5</v>
      </c>
    </row>
    <row r="92" spans="1:10" ht="28.5">
      <c r="A92" s="13" t="s">
        <v>90</v>
      </c>
      <c r="B92" s="13">
        <v>13</v>
      </c>
      <c r="C92" s="13" t="s">
        <v>90</v>
      </c>
      <c r="D92" s="14" t="s">
        <v>91</v>
      </c>
      <c r="E92" s="13" t="s">
        <v>92</v>
      </c>
      <c r="F92" s="13">
        <v>4</v>
      </c>
      <c r="G92" s="13">
        <v>4</v>
      </c>
      <c r="H92" s="13">
        <v>20</v>
      </c>
      <c r="I92" s="13" t="s">
        <v>147</v>
      </c>
      <c r="J92" s="13">
        <v>3</v>
      </c>
    </row>
    <row r="93" spans="1:10" ht="28.5">
      <c r="A93" s="13" t="s">
        <v>90</v>
      </c>
      <c r="B93" s="13">
        <v>20</v>
      </c>
      <c r="C93" s="13" t="s">
        <v>90</v>
      </c>
      <c r="D93" s="14" t="s">
        <v>91</v>
      </c>
      <c r="E93" s="13" t="s">
        <v>92</v>
      </c>
      <c r="F93" s="13">
        <v>4</v>
      </c>
      <c r="G93" s="13">
        <v>4</v>
      </c>
      <c r="H93" s="13">
        <v>20</v>
      </c>
      <c r="I93" s="13" t="s">
        <v>147</v>
      </c>
      <c r="J93" s="13">
        <v>5</v>
      </c>
    </row>
    <row r="94" spans="1:10" ht="28.5">
      <c r="A94" s="13" t="s">
        <v>159</v>
      </c>
      <c r="B94" s="13">
        <v>4</v>
      </c>
      <c r="C94" s="13" t="s">
        <v>159</v>
      </c>
      <c r="D94" s="14" t="s">
        <v>160</v>
      </c>
      <c r="E94" s="13" t="s">
        <v>161</v>
      </c>
      <c r="F94" s="13">
        <v>6</v>
      </c>
      <c r="G94" s="13">
        <v>5</v>
      </c>
      <c r="H94" s="13">
        <v>30</v>
      </c>
      <c r="I94" s="13" t="s">
        <v>53</v>
      </c>
      <c r="J94" s="13">
        <v>5</v>
      </c>
    </row>
    <row r="95" spans="1:10" ht="28.5">
      <c r="A95" s="13" t="s">
        <v>93</v>
      </c>
      <c r="B95" s="13">
        <v>14</v>
      </c>
      <c r="C95" s="13" t="s">
        <v>93</v>
      </c>
      <c r="D95" s="14" t="s">
        <v>94</v>
      </c>
      <c r="E95" s="13" t="s">
        <v>95</v>
      </c>
      <c r="F95" s="13">
        <v>4</v>
      </c>
      <c r="G95" s="13">
        <v>5</v>
      </c>
      <c r="H95" s="13">
        <v>25</v>
      </c>
      <c r="I95" s="13" t="s">
        <v>147</v>
      </c>
      <c r="J95" s="13">
        <v>3</v>
      </c>
    </row>
    <row r="96" spans="1:10" ht="28.5">
      <c r="A96" s="13" t="s">
        <v>93</v>
      </c>
      <c r="B96" s="13">
        <v>21</v>
      </c>
      <c r="C96" s="13" t="s">
        <v>93</v>
      </c>
      <c r="D96" s="14" t="s">
        <v>94</v>
      </c>
      <c r="E96" s="13" t="s">
        <v>95</v>
      </c>
      <c r="F96" s="13">
        <v>4</v>
      </c>
      <c r="G96" s="13">
        <v>5</v>
      </c>
      <c r="H96" s="13">
        <v>25</v>
      </c>
      <c r="I96" s="13" t="s">
        <v>147</v>
      </c>
      <c r="J96" s="13">
        <v>5</v>
      </c>
    </row>
    <row r="97" spans="1:10" ht="28.5">
      <c r="A97" s="13" t="s">
        <v>168</v>
      </c>
      <c r="B97" s="13">
        <v>7</v>
      </c>
      <c r="C97" s="13" t="s">
        <v>168</v>
      </c>
      <c r="D97" s="14" t="s">
        <v>169</v>
      </c>
      <c r="E97" s="13" t="s">
        <v>170</v>
      </c>
      <c r="F97" s="13">
        <v>4</v>
      </c>
      <c r="G97" s="13">
        <v>5</v>
      </c>
      <c r="H97" s="13">
        <v>25</v>
      </c>
      <c r="I97" s="13" t="s">
        <v>147</v>
      </c>
      <c r="J97" s="13">
        <v>5</v>
      </c>
    </row>
    <row r="98" spans="1:10" ht="14.25">
      <c r="A98" s="13" t="s">
        <v>238</v>
      </c>
      <c r="B98" s="13">
        <v>6</v>
      </c>
      <c r="C98" s="13" t="s">
        <v>238</v>
      </c>
      <c r="D98" s="14" t="s">
        <v>239</v>
      </c>
      <c r="E98" s="13" t="s">
        <v>240</v>
      </c>
      <c r="F98" s="13">
        <v>9</v>
      </c>
      <c r="G98" s="13">
        <v>7</v>
      </c>
      <c r="H98" s="13">
        <v>35</v>
      </c>
      <c r="I98" s="13" t="s">
        <v>147</v>
      </c>
      <c r="J98" s="13">
        <v>7</v>
      </c>
    </row>
    <row r="99" spans="1:10" ht="28.5">
      <c r="A99" s="13" t="s">
        <v>16</v>
      </c>
      <c r="B99" s="13">
        <v>4</v>
      </c>
      <c r="C99" s="13" t="s">
        <v>16</v>
      </c>
      <c r="D99" s="14" t="s">
        <v>17</v>
      </c>
      <c r="E99" s="13" t="s">
        <v>18</v>
      </c>
      <c r="F99" s="13">
        <v>5</v>
      </c>
      <c r="G99" s="13">
        <v>3</v>
      </c>
      <c r="H99" s="13">
        <v>25</v>
      </c>
      <c r="I99" s="13" t="s">
        <v>49</v>
      </c>
      <c r="J99" s="13">
        <v>2</v>
      </c>
    </row>
    <row r="100" spans="1:10" ht="28.5">
      <c r="A100" s="13" t="s">
        <v>16</v>
      </c>
      <c r="B100" s="13">
        <v>3</v>
      </c>
      <c r="C100" s="13" t="s">
        <v>16</v>
      </c>
      <c r="D100" s="14" t="s">
        <v>17</v>
      </c>
      <c r="E100" s="13" t="s">
        <v>18</v>
      </c>
      <c r="F100" s="13">
        <v>5</v>
      </c>
      <c r="G100" s="13">
        <v>3</v>
      </c>
      <c r="H100" s="13">
        <v>25</v>
      </c>
      <c r="I100" s="13" t="s">
        <v>53</v>
      </c>
      <c r="J100" s="13">
        <v>3</v>
      </c>
    </row>
    <row r="101" spans="1:10" ht="28.5">
      <c r="A101" s="13" t="s">
        <v>96</v>
      </c>
      <c r="B101" s="13">
        <v>16</v>
      </c>
      <c r="C101" s="13" t="s">
        <v>96</v>
      </c>
      <c r="D101" s="14" t="s">
        <v>97</v>
      </c>
      <c r="E101" s="13" t="s">
        <v>98</v>
      </c>
      <c r="F101" s="13">
        <v>5</v>
      </c>
      <c r="G101" s="13">
        <v>4</v>
      </c>
      <c r="H101" s="13">
        <v>25</v>
      </c>
      <c r="I101" s="13" t="s">
        <v>147</v>
      </c>
      <c r="J101" s="13">
        <v>3</v>
      </c>
    </row>
    <row r="102" spans="1:10" ht="28.5">
      <c r="A102" s="13" t="s">
        <v>96</v>
      </c>
      <c r="B102" s="13">
        <v>22</v>
      </c>
      <c r="C102" s="13" t="s">
        <v>96</v>
      </c>
      <c r="D102" s="14" t="s">
        <v>97</v>
      </c>
      <c r="E102" s="13" t="s">
        <v>98</v>
      </c>
      <c r="F102" s="13">
        <v>5</v>
      </c>
      <c r="G102" s="13">
        <v>4</v>
      </c>
      <c r="H102" s="13">
        <v>25</v>
      </c>
      <c r="I102" s="13" t="s">
        <v>147</v>
      </c>
      <c r="J102" s="13">
        <v>5</v>
      </c>
    </row>
    <row r="103" spans="1:10" ht="28.5">
      <c r="A103" s="13" t="s">
        <v>99</v>
      </c>
      <c r="B103" s="13">
        <v>17</v>
      </c>
      <c r="C103" s="13" t="s">
        <v>99</v>
      </c>
      <c r="D103" s="14" t="s">
        <v>100</v>
      </c>
      <c r="E103" s="13" t="s">
        <v>101</v>
      </c>
      <c r="F103" s="13">
        <v>5</v>
      </c>
      <c r="G103" s="13">
        <v>4</v>
      </c>
      <c r="H103" s="13">
        <v>25</v>
      </c>
      <c r="I103" s="13" t="s">
        <v>147</v>
      </c>
      <c r="J103" s="13">
        <v>3</v>
      </c>
    </row>
    <row r="104" spans="1:10" ht="28.5">
      <c r="A104" s="13" t="s">
        <v>99</v>
      </c>
      <c r="B104" s="13">
        <v>23</v>
      </c>
      <c r="C104" s="13" t="s">
        <v>99</v>
      </c>
      <c r="D104" s="14" t="s">
        <v>100</v>
      </c>
      <c r="E104" s="13" t="s">
        <v>101</v>
      </c>
      <c r="F104" s="13">
        <v>5</v>
      </c>
      <c r="G104" s="13">
        <v>4</v>
      </c>
      <c r="H104" s="13">
        <v>25</v>
      </c>
      <c r="I104" s="13" t="s">
        <v>147</v>
      </c>
      <c r="J104" s="13">
        <v>5</v>
      </c>
    </row>
    <row r="105" spans="1:10" ht="28.5">
      <c r="A105" s="13" t="s">
        <v>102</v>
      </c>
      <c r="B105" s="13">
        <v>18</v>
      </c>
      <c r="C105" s="13" t="s">
        <v>102</v>
      </c>
      <c r="D105" s="14" t="s">
        <v>103</v>
      </c>
      <c r="E105" s="13" t="s">
        <v>104</v>
      </c>
      <c r="F105" s="13">
        <v>3</v>
      </c>
      <c r="G105" s="13">
        <v>4</v>
      </c>
      <c r="H105" s="13">
        <v>20</v>
      </c>
      <c r="I105" s="13" t="s">
        <v>147</v>
      </c>
      <c r="J105" s="13">
        <v>3</v>
      </c>
    </row>
    <row r="106" spans="1:10" ht="28.5">
      <c r="A106" s="13" t="s">
        <v>102</v>
      </c>
      <c r="B106" s="13">
        <v>24</v>
      </c>
      <c r="C106" s="13" t="s">
        <v>102</v>
      </c>
      <c r="D106" s="14" t="s">
        <v>103</v>
      </c>
      <c r="E106" s="13" t="s">
        <v>104</v>
      </c>
      <c r="F106" s="13">
        <v>3</v>
      </c>
      <c r="G106" s="13">
        <v>4</v>
      </c>
      <c r="H106" s="13">
        <v>20</v>
      </c>
      <c r="I106" s="13" t="s">
        <v>147</v>
      </c>
      <c r="J106" s="13">
        <v>5</v>
      </c>
    </row>
    <row r="107" spans="1:10" ht="14.25">
      <c r="A107" s="13" t="s">
        <v>105</v>
      </c>
      <c r="B107" s="13">
        <v>19</v>
      </c>
      <c r="C107" s="13" t="s">
        <v>105</v>
      </c>
      <c r="D107" s="14" t="s">
        <v>106</v>
      </c>
      <c r="E107" s="13" t="s">
        <v>107</v>
      </c>
      <c r="F107" s="13">
        <v>4</v>
      </c>
      <c r="G107" s="13">
        <v>4</v>
      </c>
      <c r="H107" s="13">
        <v>20</v>
      </c>
      <c r="I107" s="13" t="s">
        <v>147</v>
      </c>
      <c r="J107" s="13">
        <v>3</v>
      </c>
    </row>
    <row r="108" spans="1:10" ht="14.25">
      <c r="A108" s="13" t="s">
        <v>105</v>
      </c>
      <c r="B108" s="13">
        <v>25</v>
      </c>
      <c r="C108" s="13" t="s">
        <v>105</v>
      </c>
      <c r="D108" s="14" t="s">
        <v>106</v>
      </c>
      <c r="E108" s="13" t="s">
        <v>107</v>
      </c>
      <c r="F108" s="13">
        <v>4</v>
      </c>
      <c r="G108" s="13">
        <v>4</v>
      </c>
      <c r="H108" s="13">
        <v>20</v>
      </c>
      <c r="I108" s="13" t="s">
        <v>147</v>
      </c>
      <c r="J108" s="13">
        <v>5</v>
      </c>
    </row>
    <row r="109" spans="1:10" ht="28.5">
      <c r="A109" s="13" t="s">
        <v>201</v>
      </c>
      <c r="B109" s="13">
        <v>42</v>
      </c>
      <c r="C109" s="13" t="s">
        <v>201</v>
      </c>
      <c r="D109" s="14" t="s">
        <v>202</v>
      </c>
      <c r="E109" s="13" t="s">
        <v>203</v>
      </c>
      <c r="F109" s="13">
        <v>7</v>
      </c>
      <c r="G109" s="13">
        <v>5</v>
      </c>
      <c r="H109" s="13">
        <v>30</v>
      </c>
      <c r="I109" s="13" t="s">
        <v>147</v>
      </c>
      <c r="J109" s="13">
        <v>5</v>
      </c>
    </row>
    <row r="110" spans="1:10" ht="28.5">
      <c r="A110" s="13" t="s">
        <v>201</v>
      </c>
      <c r="B110" s="13">
        <v>15</v>
      </c>
      <c r="C110" s="13" t="s">
        <v>201</v>
      </c>
      <c r="D110" s="14" t="s">
        <v>202</v>
      </c>
      <c r="E110" s="13" t="s">
        <v>203</v>
      </c>
      <c r="F110" s="13">
        <v>7</v>
      </c>
      <c r="G110" s="13">
        <v>5</v>
      </c>
      <c r="H110" s="13">
        <v>30</v>
      </c>
      <c r="I110" s="13" t="s">
        <v>147</v>
      </c>
      <c r="J110" s="13">
        <v>7</v>
      </c>
    </row>
    <row r="111" spans="1:10" ht="14.25">
      <c r="A111" s="13" t="s">
        <v>37</v>
      </c>
      <c r="B111" s="13">
        <v>11</v>
      </c>
      <c r="C111" s="13" t="s">
        <v>37</v>
      </c>
      <c r="D111" s="14" t="s">
        <v>38</v>
      </c>
      <c r="E111" s="13" t="s">
        <v>39</v>
      </c>
      <c r="F111" s="13">
        <v>3</v>
      </c>
      <c r="G111" s="13">
        <v>3</v>
      </c>
      <c r="H111" s="13">
        <v>10</v>
      </c>
      <c r="I111" s="13" t="s">
        <v>50</v>
      </c>
      <c r="J111" s="13">
        <v>2</v>
      </c>
    </row>
    <row r="112" spans="1:10" ht="14.25">
      <c r="A112" s="13" t="s">
        <v>37</v>
      </c>
      <c r="B112" s="13">
        <v>30</v>
      </c>
      <c r="C112" s="13" t="s">
        <v>37</v>
      </c>
      <c r="D112" s="14" t="s">
        <v>38</v>
      </c>
      <c r="E112" s="13" t="s">
        <v>39</v>
      </c>
      <c r="F112" s="13">
        <v>3</v>
      </c>
      <c r="G112" s="13">
        <v>3</v>
      </c>
      <c r="H112" s="13">
        <v>10</v>
      </c>
      <c r="I112" s="13" t="s">
        <v>147</v>
      </c>
      <c r="J112" s="13">
        <v>3</v>
      </c>
    </row>
    <row r="113" spans="1:10" ht="28.5">
      <c r="A113" s="13" t="s">
        <v>13</v>
      </c>
      <c r="B113" s="13">
        <v>3</v>
      </c>
      <c r="C113" s="13" t="s">
        <v>13</v>
      </c>
      <c r="D113" s="14" t="s">
        <v>14</v>
      </c>
      <c r="E113" s="13" t="s">
        <v>15</v>
      </c>
      <c r="F113" s="13">
        <v>3</v>
      </c>
      <c r="G113" s="13">
        <v>2</v>
      </c>
      <c r="H113" s="13">
        <v>10</v>
      </c>
      <c r="I113" s="13" t="s">
        <v>53</v>
      </c>
      <c r="J113" s="13">
        <v>2</v>
      </c>
    </row>
    <row r="114" spans="1:10" ht="28.5">
      <c r="A114" s="13" t="s">
        <v>13</v>
      </c>
      <c r="B114" s="13">
        <v>32</v>
      </c>
      <c r="C114" s="13" t="s">
        <v>13</v>
      </c>
      <c r="D114" s="14" t="s">
        <v>14</v>
      </c>
      <c r="E114" s="13" t="s">
        <v>15</v>
      </c>
      <c r="F114" s="13">
        <v>3</v>
      </c>
      <c r="G114" s="13">
        <v>2</v>
      </c>
      <c r="H114" s="13">
        <v>10</v>
      </c>
      <c r="I114" s="13" t="s">
        <v>147</v>
      </c>
      <c r="J114" s="13">
        <v>3</v>
      </c>
    </row>
    <row r="115" spans="1:10" ht="28.5">
      <c r="A115" s="13" t="s">
        <v>40</v>
      </c>
      <c r="B115" s="13">
        <v>12</v>
      </c>
      <c r="C115" s="13" t="s">
        <v>40</v>
      </c>
      <c r="D115" s="14" t="s">
        <v>41</v>
      </c>
      <c r="E115" s="13" t="s">
        <v>42</v>
      </c>
      <c r="F115" s="13">
        <v>4</v>
      </c>
      <c r="G115" s="13">
        <v>3</v>
      </c>
      <c r="H115" s="13">
        <v>15</v>
      </c>
      <c r="I115" s="13" t="s">
        <v>50</v>
      </c>
      <c r="J115" s="13">
        <v>2</v>
      </c>
    </row>
    <row r="116" spans="1:10" ht="28.5">
      <c r="A116" s="13" t="s">
        <v>40</v>
      </c>
      <c r="B116" s="13">
        <v>31</v>
      </c>
      <c r="C116" s="13" t="s">
        <v>40</v>
      </c>
      <c r="D116" s="14" t="s">
        <v>41</v>
      </c>
      <c r="E116" s="13" t="s">
        <v>42</v>
      </c>
      <c r="F116" s="13">
        <v>4</v>
      </c>
      <c r="G116" s="13">
        <v>3</v>
      </c>
      <c r="H116" s="13">
        <v>15</v>
      </c>
      <c r="I116" s="13" t="s">
        <v>147</v>
      </c>
      <c r="J116" s="13">
        <v>3</v>
      </c>
    </row>
    <row r="117" spans="1:10" ht="28.5">
      <c r="A117" s="13" t="s">
        <v>244</v>
      </c>
      <c r="B117" s="13">
        <v>8</v>
      </c>
      <c r="C117" s="13" t="s">
        <v>244</v>
      </c>
      <c r="D117" s="14" t="s">
        <v>245</v>
      </c>
      <c r="E117" s="13" t="s">
        <v>246</v>
      </c>
      <c r="F117" s="13">
        <v>7</v>
      </c>
      <c r="G117" s="13">
        <v>7</v>
      </c>
      <c r="H117" s="13">
        <v>30</v>
      </c>
      <c r="I117" s="13" t="s">
        <v>147</v>
      </c>
      <c r="J117" s="13">
        <v>7</v>
      </c>
    </row>
    <row r="118" spans="1:10" ht="14.25">
      <c r="A118" s="13" t="s">
        <v>43</v>
      </c>
      <c r="B118" s="13">
        <v>13</v>
      </c>
      <c r="C118" s="13" t="s">
        <v>43</v>
      </c>
      <c r="D118" s="14" t="s">
        <v>44</v>
      </c>
      <c r="E118" s="13" t="s">
        <v>45</v>
      </c>
      <c r="F118" s="13">
        <v>2</v>
      </c>
      <c r="G118" s="13">
        <v>3</v>
      </c>
      <c r="H118" s="13">
        <v>20</v>
      </c>
      <c r="I118" s="13" t="s">
        <v>50</v>
      </c>
      <c r="J118" s="13">
        <v>2</v>
      </c>
    </row>
    <row r="119" spans="1:10" ht="14.25">
      <c r="A119" s="13" t="s">
        <v>43</v>
      </c>
      <c r="B119" s="13">
        <v>33</v>
      </c>
      <c r="C119" s="13" t="s">
        <v>43</v>
      </c>
      <c r="D119" s="14" t="s">
        <v>44</v>
      </c>
      <c r="E119" s="13" t="s">
        <v>45</v>
      </c>
      <c r="F119" s="13">
        <v>2</v>
      </c>
      <c r="G119" s="13">
        <v>3</v>
      </c>
      <c r="H119" s="13">
        <v>20</v>
      </c>
      <c r="I119" s="13" t="s">
        <v>147</v>
      </c>
      <c r="J119" s="13">
        <v>3</v>
      </c>
    </row>
    <row r="120" spans="1:10" ht="14.25">
      <c r="A120" s="13" t="s">
        <v>129</v>
      </c>
      <c r="B120" s="13">
        <v>34</v>
      </c>
      <c r="C120" s="13" t="s">
        <v>129</v>
      </c>
      <c r="D120" s="14" t="s">
        <v>130</v>
      </c>
      <c r="E120" s="13" t="s">
        <v>131</v>
      </c>
      <c r="F120" s="13">
        <v>4</v>
      </c>
      <c r="G120" s="13">
        <v>4</v>
      </c>
      <c r="H120" s="13">
        <v>20</v>
      </c>
      <c r="I120" s="13" t="s">
        <v>147</v>
      </c>
      <c r="J120" s="13">
        <v>3</v>
      </c>
    </row>
    <row r="121" spans="1:10" ht="14.25">
      <c r="A121" s="13" t="s">
        <v>129</v>
      </c>
      <c r="B121" s="13">
        <v>33</v>
      </c>
      <c r="C121" s="13" t="s">
        <v>129</v>
      </c>
      <c r="D121" s="14" t="s">
        <v>130</v>
      </c>
      <c r="E121" s="13" t="s">
        <v>131</v>
      </c>
      <c r="F121" s="13">
        <v>4</v>
      </c>
      <c r="G121" s="13">
        <v>4</v>
      </c>
      <c r="H121" s="13">
        <v>20</v>
      </c>
      <c r="I121" s="13" t="s">
        <v>147</v>
      </c>
      <c r="J121" s="13">
        <v>5</v>
      </c>
    </row>
    <row r="122" spans="1:10" ht="14.25">
      <c r="A122" s="13" t="s">
        <v>204</v>
      </c>
      <c r="B122" s="13">
        <v>43</v>
      </c>
      <c r="C122" s="13" t="s">
        <v>204</v>
      </c>
      <c r="D122" s="14" t="s">
        <v>205</v>
      </c>
      <c r="E122" s="13" t="s">
        <v>206</v>
      </c>
      <c r="F122" s="13">
        <v>8</v>
      </c>
      <c r="G122" s="13">
        <v>6</v>
      </c>
      <c r="H122" s="13">
        <v>40</v>
      </c>
      <c r="I122" s="13" t="s">
        <v>147</v>
      </c>
      <c r="J122" s="13">
        <v>5</v>
      </c>
    </row>
    <row r="123" spans="1:10" ht="14.25">
      <c r="A123" s="13" t="s">
        <v>204</v>
      </c>
      <c r="B123" s="13">
        <v>16</v>
      </c>
      <c r="C123" s="13" t="s">
        <v>204</v>
      </c>
      <c r="D123" s="14" t="s">
        <v>205</v>
      </c>
      <c r="E123" s="13" t="s">
        <v>206</v>
      </c>
      <c r="F123" s="13">
        <v>8</v>
      </c>
      <c r="G123" s="13">
        <v>6</v>
      </c>
      <c r="H123" s="13">
        <v>40</v>
      </c>
      <c r="I123" s="13" t="s">
        <v>147</v>
      </c>
      <c r="J123" s="13">
        <v>7</v>
      </c>
    </row>
    <row r="124" spans="1:10" ht="28.5">
      <c r="A124" s="13" t="s">
        <v>241</v>
      </c>
      <c r="B124" s="13">
        <v>7</v>
      </c>
      <c r="C124" s="13" t="s">
        <v>241</v>
      </c>
      <c r="D124" s="14" t="s">
        <v>242</v>
      </c>
      <c r="E124" s="13" t="s">
        <v>243</v>
      </c>
      <c r="F124" s="13">
        <v>10</v>
      </c>
      <c r="G124" s="13">
        <v>7</v>
      </c>
      <c r="H124" s="13">
        <v>40</v>
      </c>
      <c r="I124" s="13" t="s">
        <v>147</v>
      </c>
      <c r="J124" s="13">
        <v>7</v>
      </c>
    </row>
    <row r="125" spans="1:10" ht="28.5">
      <c r="A125" s="13" t="s">
        <v>174</v>
      </c>
      <c r="B125" s="13">
        <v>9</v>
      </c>
      <c r="C125" s="13" t="s">
        <v>174</v>
      </c>
      <c r="D125" s="14" t="s">
        <v>175</v>
      </c>
      <c r="E125" s="13" t="s">
        <v>176</v>
      </c>
      <c r="F125" s="13">
        <v>6</v>
      </c>
      <c r="G125" s="13">
        <v>5</v>
      </c>
      <c r="H125" s="13">
        <v>30</v>
      </c>
      <c r="I125" s="13" t="s">
        <v>147</v>
      </c>
      <c r="J125" s="13">
        <v>5</v>
      </c>
    </row>
    <row r="126" spans="1:10" ht="42.75">
      <c r="A126" s="13" t="s">
        <v>120</v>
      </c>
      <c r="B126" s="13">
        <v>27</v>
      </c>
      <c r="C126" s="13" t="s">
        <v>120</v>
      </c>
      <c r="D126" s="14" t="s">
        <v>121</v>
      </c>
      <c r="E126" s="13" t="s">
        <v>122</v>
      </c>
      <c r="F126" s="13">
        <v>6</v>
      </c>
      <c r="G126" s="13">
        <v>4</v>
      </c>
      <c r="H126" s="13">
        <v>20</v>
      </c>
      <c r="I126" s="13" t="s">
        <v>147</v>
      </c>
      <c r="J126" s="13">
        <v>3</v>
      </c>
    </row>
    <row r="127" spans="1:10" ht="42.75">
      <c r="A127" s="13" t="s">
        <v>120</v>
      </c>
      <c r="B127" s="13">
        <v>30</v>
      </c>
      <c r="C127" s="13" t="s">
        <v>120</v>
      </c>
      <c r="D127" s="14" t="s">
        <v>121</v>
      </c>
      <c r="E127" s="13" t="s">
        <v>122</v>
      </c>
      <c r="F127" s="13">
        <v>6</v>
      </c>
      <c r="G127" s="13">
        <v>4</v>
      </c>
      <c r="H127" s="13">
        <v>20</v>
      </c>
      <c r="I127" s="13" t="s">
        <v>147</v>
      </c>
      <c r="J127" s="13">
        <v>5</v>
      </c>
    </row>
    <row r="128" spans="1:10" ht="28.5">
      <c r="A128" s="13" t="s">
        <v>177</v>
      </c>
      <c r="B128" s="13">
        <v>10</v>
      </c>
      <c r="C128" s="13" t="s">
        <v>177</v>
      </c>
      <c r="D128" s="14" t="s">
        <v>178</v>
      </c>
      <c r="E128" s="13" t="s">
        <v>179</v>
      </c>
      <c r="F128" s="13">
        <v>6</v>
      </c>
      <c r="G128" s="13">
        <v>5</v>
      </c>
      <c r="H128" s="13">
        <v>25</v>
      </c>
      <c r="I128" s="13" t="s">
        <v>147</v>
      </c>
      <c r="J128" s="13">
        <v>5</v>
      </c>
    </row>
    <row r="129" spans="1:10" ht="14.25">
      <c r="A129" s="13" t="s">
        <v>123</v>
      </c>
      <c r="B129" s="13">
        <v>28</v>
      </c>
      <c r="C129" s="13" t="s">
        <v>123</v>
      </c>
      <c r="D129" s="14" t="s">
        <v>124</v>
      </c>
      <c r="E129" s="13" t="s">
        <v>125</v>
      </c>
      <c r="F129" s="13">
        <v>3</v>
      </c>
      <c r="G129" s="13">
        <v>4</v>
      </c>
      <c r="H129" s="13">
        <v>25</v>
      </c>
      <c r="I129" s="13" t="s">
        <v>147</v>
      </c>
      <c r="J129" s="13">
        <v>3</v>
      </c>
    </row>
    <row r="130" spans="1:10" ht="14.25">
      <c r="A130" s="13" t="s">
        <v>123</v>
      </c>
      <c r="B130" s="13">
        <v>31</v>
      </c>
      <c r="C130" s="13" t="s">
        <v>123</v>
      </c>
      <c r="D130" s="14" t="s">
        <v>124</v>
      </c>
      <c r="E130" s="13" t="s">
        <v>125</v>
      </c>
      <c r="F130" s="13">
        <v>3</v>
      </c>
      <c r="G130" s="13">
        <v>4</v>
      </c>
      <c r="H130" s="13">
        <v>25</v>
      </c>
      <c r="I130" s="13" t="s">
        <v>147</v>
      </c>
      <c r="J130" s="13">
        <v>5</v>
      </c>
    </row>
    <row r="131" spans="1:10" ht="28.5">
      <c r="A131" s="13" t="s">
        <v>126</v>
      </c>
      <c r="B131" s="13">
        <v>29</v>
      </c>
      <c r="C131" s="13" t="s">
        <v>126</v>
      </c>
      <c r="D131" s="14" t="s">
        <v>127</v>
      </c>
      <c r="E131" s="13" t="s">
        <v>128</v>
      </c>
      <c r="F131" s="13">
        <v>5</v>
      </c>
      <c r="G131" s="13">
        <v>4</v>
      </c>
      <c r="H131" s="13">
        <v>10</v>
      </c>
      <c r="I131" s="13" t="s">
        <v>147</v>
      </c>
      <c r="J131" s="13">
        <v>3</v>
      </c>
    </row>
    <row r="132" spans="1:10" ht="28.5">
      <c r="A132" s="13" t="s">
        <v>126</v>
      </c>
      <c r="B132" s="13">
        <v>32</v>
      </c>
      <c r="C132" s="13" t="s">
        <v>126</v>
      </c>
      <c r="D132" s="14" t="s">
        <v>127</v>
      </c>
      <c r="E132" s="13" t="s">
        <v>128</v>
      </c>
      <c r="F132" s="13">
        <v>5</v>
      </c>
      <c r="G132" s="13">
        <v>4</v>
      </c>
      <c r="H132" s="13">
        <v>10</v>
      </c>
      <c r="I132" s="13" t="s">
        <v>147</v>
      </c>
      <c r="J132" s="13">
        <v>5</v>
      </c>
    </row>
    <row r="133" spans="1:10" ht="14.25">
      <c r="A133" s="13" t="s">
        <v>132</v>
      </c>
      <c r="B133" s="13">
        <v>35</v>
      </c>
      <c r="C133" s="13" t="s">
        <v>132</v>
      </c>
      <c r="D133" s="14" t="s">
        <v>133</v>
      </c>
      <c r="E133" s="13" t="s">
        <v>134</v>
      </c>
      <c r="F133" s="13">
        <v>8</v>
      </c>
      <c r="G133" s="13">
        <v>4</v>
      </c>
      <c r="H133" s="13">
        <v>30</v>
      </c>
      <c r="I133" s="13" t="s">
        <v>147</v>
      </c>
      <c r="J133" s="13">
        <v>3</v>
      </c>
    </row>
    <row r="134" spans="1:10" ht="14.25">
      <c r="A134" s="13" t="s">
        <v>132</v>
      </c>
      <c r="B134" s="13">
        <v>34</v>
      </c>
      <c r="C134" s="13" t="s">
        <v>132</v>
      </c>
      <c r="D134" s="14" t="s">
        <v>133</v>
      </c>
      <c r="E134" s="13" t="s">
        <v>134</v>
      </c>
      <c r="F134" s="13">
        <v>8</v>
      </c>
      <c r="G134" s="13">
        <v>4</v>
      </c>
      <c r="H134" s="13">
        <v>30</v>
      </c>
      <c r="I134" s="13" t="s">
        <v>147</v>
      </c>
      <c r="J134" s="13">
        <v>5</v>
      </c>
    </row>
    <row r="135" spans="1:10" ht="28.5">
      <c r="A135" s="13" t="s">
        <v>183</v>
      </c>
      <c r="B135" s="13">
        <v>12</v>
      </c>
      <c r="C135" s="13" t="s">
        <v>183</v>
      </c>
      <c r="D135" s="14" t="s">
        <v>184</v>
      </c>
      <c r="E135" s="13" t="s">
        <v>185</v>
      </c>
      <c r="F135" s="13">
        <v>5</v>
      </c>
      <c r="G135" s="13">
        <v>5</v>
      </c>
      <c r="H135" s="13">
        <v>25</v>
      </c>
      <c r="I135" s="13" t="s">
        <v>147</v>
      </c>
      <c r="J135" s="13">
        <v>5</v>
      </c>
    </row>
    <row r="136" spans="1:10" ht="28.5">
      <c r="A136" s="13" t="s">
        <v>141</v>
      </c>
      <c r="B136" s="13">
        <v>38</v>
      </c>
      <c r="C136" s="13" t="s">
        <v>141</v>
      </c>
      <c r="D136" s="14" t="s">
        <v>142</v>
      </c>
      <c r="E136" s="13" t="s">
        <v>143</v>
      </c>
      <c r="F136" s="13">
        <v>5</v>
      </c>
      <c r="G136" s="13">
        <v>4</v>
      </c>
      <c r="H136" s="13">
        <v>25</v>
      </c>
      <c r="I136" s="13" t="s">
        <v>147</v>
      </c>
      <c r="J136" s="13">
        <v>3</v>
      </c>
    </row>
    <row r="137" spans="1:10" ht="28.5">
      <c r="A137" s="13" t="s">
        <v>141</v>
      </c>
      <c r="B137" s="13">
        <v>37</v>
      </c>
      <c r="C137" s="13" t="s">
        <v>141</v>
      </c>
      <c r="D137" s="14" t="s">
        <v>142</v>
      </c>
      <c r="E137" s="13" t="s">
        <v>143</v>
      </c>
      <c r="F137" s="13">
        <v>5</v>
      </c>
      <c r="G137" s="13">
        <v>4</v>
      </c>
      <c r="H137" s="13">
        <v>25</v>
      </c>
      <c r="I137" s="13" t="s">
        <v>147</v>
      </c>
      <c r="J137" s="13">
        <v>5</v>
      </c>
    </row>
    <row r="138" spans="1:10" ht="14.25">
      <c r="A138" s="13" t="s">
        <v>253</v>
      </c>
      <c r="B138" s="13">
        <v>11</v>
      </c>
      <c r="C138" s="13" t="s">
        <v>253</v>
      </c>
      <c r="D138" s="14" t="s">
        <v>254</v>
      </c>
      <c r="E138" s="13" t="s">
        <v>255</v>
      </c>
      <c r="F138" s="13">
        <v>10</v>
      </c>
      <c r="G138" s="13">
        <v>7</v>
      </c>
      <c r="H138" s="13">
        <v>40</v>
      </c>
      <c r="I138" s="13" t="s">
        <v>147</v>
      </c>
      <c r="J138" s="13">
        <v>7</v>
      </c>
    </row>
    <row r="139" spans="1:10" ht="14.25">
      <c r="A139" s="13" t="s">
        <v>247</v>
      </c>
      <c r="B139" s="13">
        <v>9</v>
      </c>
      <c r="C139" s="13" t="s">
        <v>247</v>
      </c>
      <c r="D139" s="14" t="s">
        <v>248</v>
      </c>
      <c r="E139" s="13" t="s">
        <v>249</v>
      </c>
      <c r="F139" s="13">
        <v>10</v>
      </c>
      <c r="G139" s="13">
        <v>7</v>
      </c>
      <c r="H139" s="13">
        <v>40</v>
      </c>
      <c r="I139" s="13" t="s">
        <v>147</v>
      </c>
      <c r="J139" s="13">
        <v>7</v>
      </c>
    </row>
    <row r="140" spans="1:10" ht="14.25">
      <c r="A140" s="13" t="s">
        <v>144</v>
      </c>
      <c r="B140" s="13">
        <v>39</v>
      </c>
      <c r="C140" s="13" t="s">
        <v>144</v>
      </c>
      <c r="D140" s="14" t="s">
        <v>145</v>
      </c>
      <c r="E140" s="13" t="s">
        <v>146</v>
      </c>
      <c r="F140" s="13">
        <v>4</v>
      </c>
      <c r="G140" s="13">
        <v>4</v>
      </c>
      <c r="H140" s="13">
        <v>20</v>
      </c>
      <c r="I140" s="13" t="s">
        <v>147</v>
      </c>
      <c r="J140" s="13">
        <v>3</v>
      </c>
    </row>
    <row r="141" spans="1:10" ht="14.25">
      <c r="A141" s="13" t="s">
        <v>144</v>
      </c>
      <c r="B141" s="13">
        <v>38</v>
      </c>
      <c r="C141" s="13" t="s">
        <v>144</v>
      </c>
      <c r="D141" s="14" t="s">
        <v>145</v>
      </c>
      <c r="E141" s="13" t="s">
        <v>146</v>
      </c>
      <c r="F141" s="13">
        <v>4</v>
      </c>
      <c r="G141" s="13">
        <v>4</v>
      </c>
      <c r="H141" s="13">
        <v>20</v>
      </c>
      <c r="I141" s="13" t="s">
        <v>147</v>
      </c>
      <c r="J141" s="13">
        <v>5</v>
      </c>
    </row>
    <row r="142" spans="1:10" ht="14.25">
      <c r="A142" s="13" t="s">
        <v>186</v>
      </c>
      <c r="B142" s="13">
        <v>13</v>
      </c>
      <c r="C142" s="13" t="s">
        <v>186</v>
      </c>
      <c r="D142" s="14" t="s">
        <v>187</v>
      </c>
      <c r="E142" s="13" t="s">
        <v>188</v>
      </c>
      <c r="F142" s="13">
        <v>6</v>
      </c>
      <c r="G142" s="13">
        <v>6</v>
      </c>
      <c r="H142" s="13">
        <v>30</v>
      </c>
      <c r="I142" s="13" t="s">
        <v>147</v>
      </c>
      <c r="J142" s="13">
        <v>5</v>
      </c>
    </row>
    <row r="143" spans="1:10" ht="28.5">
      <c r="A143" s="13" t="s">
        <v>189</v>
      </c>
      <c r="B143" s="13">
        <v>14</v>
      </c>
      <c r="C143" s="13" t="s">
        <v>189</v>
      </c>
      <c r="D143" s="14" t="s">
        <v>190</v>
      </c>
      <c r="E143" s="13" t="s">
        <v>191</v>
      </c>
      <c r="F143" s="13">
        <v>7</v>
      </c>
      <c r="G143" s="13">
        <v>5</v>
      </c>
      <c r="H143" s="13">
        <v>30</v>
      </c>
      <c r="I143" s="13" t="s">
        <v>147</v>
      </c>
      <c r="J143" s="13">
        <v>5</v>
      </c>
    </row>
    <row r="144" spans="1:10" ht="28.5">
      <c r="A144" s="13" t="s">
        <v>46</v>
      </c>
      <c r="B144" s="13">
        <v>14</v>
      </c>
      <c r="C144" s="13" t="s">
        <v>46</v>
      </c>
      <c r="D144" s="14" t="s">
        <v>47</v>
      </c>
      <c r="E144" s="13" t="s">
        <v>48</v>
      </c>
      <c r="F144" s="13">
        <v>4</v>
      </c>
      <c r="G144" s="13">
        <v>3</v>
      </c>
      <c r="H144" s="13">
        <v>25</v>
      </c>
      <c r="I144" s="13" t="s">
        <v>50</v>
      </c>
      <c r="J144" s="13">
        <v>2</v>
      </c>
    </row>
    <row r="145" spans="1:10" ht="28.5">
      <c r="A145" s="13" t="s">
        <v>46</v>
      </c>
      <c r="B145" s="13">
        <v>40</v>
      </c>
      <c r="C145" s="13" t="s">
        <v>46</v>
      </c>
      <c r="D145" s="14" t="s">
        <v>47</v>
      </c>
      <c r="E145" s="13" t="s">
        <v>48</v>
      </c>
      <c r="F145" s="13">
        <v>4</v>
      </c>
      <c r="G145" s="13">
        <v>3</v>
      </c>
      <c r="H145" s="13">
        <v>25</v>
      </c>
      <c r="I145" s="13" t="s">
        <v>147</v>
      </c>
      <c r="J145" s="13">
        <v>3</v>
      </c>
    </row>
    <row r="146" spans="1:10" ht="28.5">
      <c r="A146" s="13" t="s">
        <v>207</v>
      </c>
      <c r="B146" s="13">
        <v>44</v>
      </c>
      <c r="C146" s="13" t="s">
        <v>207</v>
      </c>
      <c r="D146" s="14" t="s">
        <v>208</v>
      </c>
      <c r="E146" s="13" t="s">
        <v>209</v>
      </c>
      <c r="F146" s="13">
        <v>8</v>
      </c>
      <c r="G146" s="13">
        <v>6</v>
      </c>
      <c r="H146" s="13">
        <v>30</v>
      </c>
      <c r="I146" s="13" t="s">
        <v>147</v>
      </c>
      <c r="J146" s="13">
        <v>5</v>
      </c>
    </row>
    <row r="147" spans="1:10" ht="28.5">
      <c r="A147" s="13" t="s">
        <v>207</v>
      </c>
      <c r="B147" s="13">
        <v>17</v>
      </c>
      <c r="C147" s="13" t="s">
        <v>207</v>
      </c>
      <c r="D147" s="14" t="s">
        <v>208</v>
      </c>
      <c r="E147" s="13" t="s">
        <v>209</v>
      </c>
      <c r="F147" s="13">
        <v>8</v>
      </c>
      <c r="G147" s="13">
        <v>6</v>
      </c>
      <c r="H147" s="13">
        <v>30</v>
      </c>
      <c r="I147" s="13" t="s">
        <v>147</v>
      </c>
      <c r="J147" s="13">
        <v>7</v>
      </c>
    </row>
    <row r="148" spans="1:10" ht="28.5">
      <c r="A148" s="13" t="s">
        <v>250</v>
      </c>
      <c r="B148" s="13">
        <v>10</v>
      </c>
      <c r="C148" s="13" t="s">
        <v>250</v>
      </c>
      <c r="D148" s="14" t="s">
        <v>251</v>
      </c>
      <c r="E148" s="13" t="s">
        <v>252</v>
      </c>
      <c r="F148" s="13">
        <v>6</v>
      </c>
      <c r="G148" s="13">
        <v>7</v>
      </c>
      <c r="H148" s="13">
        <v>30</v>
      </c>
      <c r="I148" s="13" t="s">
        <v>147</v>
      </c>
      <c r="J148" s="13">
        <v>7</v>
      </c>
    </row>
    <row r="149" spans="1:10" ht="14.25">
      <c r="A149" s="13" t="s">
        <v>180</v>
      </c>
      <c r="B149" s="13">
        <v>11</v>
      </c>
      <c r="C149" s="13" t="s">
        <v>180</v>
      </c>
      <c r="D149" s="14" t="s">
        <v>181</v>
      </c>
      <c r="E149" s="13" t="s">
        <v>182</v>
      </c>
      <c r="F149" s="13">
        <v>3</v>
      </c>
      <c r="G149" s="13">
        <v>5</v>
      </c>
      <c r="H149" s="13">
        <v>20</v>
      </c>
      <c r="I149" s="13" t="s">
        <v>147</v>
      </c>
      <c r="J149" s="13">
        <v>5</v>
      </c>
    </row>
    <row r="150" spans="1:10" ht="14.25">
      <c r="A150" s="13" t="s">
        <v>135</v>
      </c>
      <c r="B150" s="13">
        <v>36</v>
      </c>
      <c r="C150" s="13" t="s">
        <v>135</v>
      </c>
      <c r="D150" s="14" t="s">
        <v>136</v>
      </c>
      <c r="E150" s="13" t="s">
        <v>137</v>
      </c>
      <c r="F150" s="13">
        <v>6</v>
      </c>
      <c r="G150" s="13">
        <v>4</v>
      </c>
      <c r="H150" s="13">
        <v>25</v>
      </c>
      <c r="I150" s="13" t="s">
        <v>147</v>
      </c>
      <c r="J150" s="13">
        <v>3</v>
      </c>
    </row>
    <row r="151" spans="1:10" ht="14.25">
      <c r="A151" s="13" t="s">
        <v>135</v>
      </c>
      <c r="B151" s="13">
        <v>35</v>
      </c>
      <c r="C151" s="13" t="s">
        <v>135</v>
      </c>
      <c r="D151" s="14" t="s">
        <v>136</v>
      </c>
      <c r="E151" s="13" t="s">
        <v>137</v>
      </c>
      <c r="F151" s="13">
        <v>6</v>
      </c>
      <c r="G151" s="13">
        <v>4</v>
      </c>
      <c r="H151" s="13">
        <v>25</v>
      </c>
      <c r="I151" s="13" t="s">
        <v>147</v>
      </c>
      <c r="J151" s="13">
        <v>5</v>
      </c>
    </row>
    <row r="152" spans="1:10" ht="28.5">
      <c r="A152" s="13" t="s">
        <v>138</v>
      </c>
      <c r="B152" s="13">
        <v>37</v>
      </c>
      <c r="C152" s="13" t="s">
        <v>138</v>
      </c>
      <c r="D152" s="14" t="s">
        <v>139</v>
      </c>
      <c r="E152" s="13" t="s">
        <v>140</v>
      </c>
      <c r="F152" s="13">
        <v>5</v>
      </c>
      <c r="G152" s="13">
        <v>4</v>
      </c>
      <c r="H152" s="13">
        <v>25</v>
      </c>
      <c r="I152" s="13" t="s">
        <v>147</v>
      </c>
      <c r="J152" s="13">
        <v>3</v>
      </c>
    </row>
    <row r="153" spans="1:10" ht="28.5">
      <c r="A153" s="13" t="s">
        <v>138</v>
      </c>
      <c r="B153" s="13">
        <v>36</v>
      </c>
      <c r="C153" s="13" t="s">
        <v>138</v>
      </c>
      <c r="D153" s="14" t="s">
        <v>139</v>
      </c>
      <c r="E153" s="13" t="s">
        <v>140</v>
      </c>
      <c r="F153" s="13">
        <v>5</v>
      </c>
      <c r="G153" s="13">
        <v>4</v>
      </c>
      <c r="H153" s="13">
        <v>25</v>
      </c>
      <c r="I153" s="13" t="s">
        <v>147</v>
      </c>
      <c r="J153" s="13">
        <v>5</v>
      </c>
    </row>
    <row r="154" spans="1:10" ht="14.25">
      <c r="A154" s="13"/>
      <c r="B154" s="13"/>
      <c r="C154" s="13"/>
      <c r="D154" s="14"/>
      <c r="E154" s="13"/>
      <c r="F154" s="13"/>
      <c r="G154" s="13"/>
      <c r="H154" s="13"/>
      <c r="I154" s="13"/>
      <c r="J154" s="13"/>
    </row>
  </sheetData>
  <mergeCells count="2">
    <mergeCell ref="A10:J12"/>
    <mergeCell ref="E5:L8"/>
  </mergeCells>
  <printOptions/>
  <pageMargins left="0.75" right="0.75" top="1" bottom="1" header="0.5" footer="0.5"/>
  <pageSetup horizontalDpi="1200" verticalDpi="1200" orientation="landscape" paperSize="9" scale="68" r:id="rId2"/>
  <rowBreaks count="1" manualBreakCount="1">
    <brk id="38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showGridLines="0" zoomScale="85" zoomScaleNormal="85" workbookViewId="0" topLeftCell="A1">
      <selection activeCell="K1" sqref="K1:O16384"/>
    </sheetView>
  </sheetViews>
  <sheetFormatPr defaultColWidth="9.140625" defaultRowHeight="12.75"/>
  <cols>
    <col min="1" max="1" width="10.00390625" style="0" customWidth="1"/>
    <col min="2" max="2" width="11.421875" style="0" customWidth="1"/>
    <col min="3" max="3" width="11.00390625" style="0" customWidth="1"/>
    <col min="4" max="4" width="55.28125" style="0" customWidth="1"/>
    <col min="5" max="5" width="19.8515625" style="0" customWidth="1"/>
    <col min="8" max="8" width="9.8515625" style="0" customWidth="1"/>
    <col min="9" max="9" width="13.8515625" style="0" customWidth="1"/>
    <col min="11" max="15" width="0" style="0" hidden="1" customWidth="1"/>
  </cols>
  <sheetData>
    <row r="1" spans="1:4" ht="20.25">
      <c r="A1" s="31" t="s">
        <v>61</v>
      </c>
      <c r="B1" s="32"/>
      <c r="C1" s="32"/>
      <c r="D1" s="32"/>
    </row>
    <row r="2" spans="1:4" ht="20.25">
      <c r="A2" s="31" t="s">
        <v>62</v>
      </c>
      <c r="B2" s="32"/>
      <c r="C2" s="32"/>
      <c r="D2" s="32"/>
    </row>
    <row r="3" spans="1:10" ht="15">
      <c r="A3" s="6"/>
      <c r="B3" s="1"/>
      <c r="C3" s="1"/>
      <c r="D3" s="1"/>
      <c r="E3" s="1"/>
      <c r="F3" s="1"/>
      <c r="G3" s="1"/>
      <c r="H3" s="1"/>
      <c r="I3" s="1"/>
      <c r="J3" s="1"/>
    </row>
    <row r="5" spans="1:6" ht="15">
      <c r="A5" s="47" t="s">
        <v>56</v>
      </c>
      <c r="B5" s="48"/>
      <c r="C5" s="48"/>
      <c r="D5" s="48"/>
      <c r="E5" s="49"/>
      <c r="F5" s="24">
        <f>F21</f>
        <v>0</v>
      </c>
    </row>
    <row r="6" spans="1:6" ht="15">
      <c r="A6" s="47" t="s">
        <v>57</v>
      </c>
      <c r="B6" s="48"/>
      <c r="C6" s="48"/>
      <c r="D6" s="48"/>
      <c r="E6" s="49"/>
      <c r="F6" s="24">
        <f>M21</f>
        <v>0</v>
      </c>
    </row>
    <row r="7" spans="1:6" ht="15">
      <c r="A7" s="47" t="s">
        <v>58</v>
      </c>
      <c r="B7" s="48"/>
      <c r="C7" s="48"/>
      <c r="D7" s="48"/>
      <c r="E7" s="49"/>
      <c r="F7" s="24">
        <f>N21</f>
        <v>0</v>
      </c>
    </row>
    <row r="8" spans="1:6" ht="15">
      <c r="A8" s="47" t="s">
        <v>59</v>
      </c>
      <c r="B8" s="48"/>
      <c r="C8" s="48"/>
      <c r="D8" s="48"/>
      <c r="E8" s="49"/>
      <c r="F8" s="24">
        <f>O21</f>
        <v>0</v>
      </c>
    </row>
    <row r="9" spans="1:6" ht="14.25">
      <c r="A9" s="21"/>
      <c r="B9" s="22"/>
      <c r="C9" s="22"/>
      <c r="D9" s="22"/>
      <c r="E9" s="22"/>
      <c r="F9" s="23"/>
    </row>
    <row r="10" spans="1:15" ht="30">
      <c r="A10" s="30" t="s">
        <v>1</v>
      </c>
      <c r="B10" s="30" t="s">
        <v>0</v>
      </c>
      <c r="C10" s="30" t="s">
        <v>1</v>
      </c>
      <c r="D10" s="30" t="s">
        <v>2</v>
      </c>
      <c r="E10" s="30" t="s">
        <v>3</v>
      </c>
      <c r="F10" s="30" t="s">
        <v>4</v>
      </c>
      <c r="G10" s="30" t="s">
        <v>5</v>
      </c>
      <c r="H10" s="30" t="s">
        <v>6</v>
      </c>
      <c r="I10" s="30" t="s">
        <v>261</v>
      </c>
      <c r="K10" s="4" t="s">
        <v>54</v>
      </c>
      <c r="L10" s="4" t="s">
        <v>55</v>
      </c>
      <c r="M10" s="4" t="s">
        <v>53</v>
      </c>
      <c r="N10" s="4" t="s">
        <v>49</v>
      </c>
      <c r="O10" s="4" t="s">
        <v>50</v>
      </c>
    </row>
    <row r="11" spans="1:15" ht="15">
      <c r="A11" s="8"/>
      <c r="B11" s="10">
        <f aca="true" t="shared" si="0" ref="B11:B19">IF(A11="","",VLOOKUP(A11,level2,2,FALSE))</f>
      </c>
      <c r="C11" s="10">
        <f aca="true" t="shared" si="1" ref="C11:C19">IF(A11="","",VLOOKUP(A11,level2,3,FALSE))</f>
      </c>
      <c r="D11" s="12">
        <f aca="true" t="shared" si="2" ref="D11:D19">IF(A11="","",VLOOKUP(A11,level2,4,FALSE))</f>
      </c>
      <c r="E11" s="10">
        <f aca="true" t="shared" si="3" ref="E11:E19">IF(A11="","",VLOOKUP(A11,level2,5,FALSE))</f>
      </c>
      <c r="F11" s="10">
        <f aca="true" t="shared" si="4" ref="F11:F19">IF(A11="","",VLOOKUP(A11,level2,6,FALSE))</f>
      </c>
      <c r="G11" s="10">
        <f aca="true" t="shared" si="5" ref="G11:G19">IF(A11="","",VLOOKUP(A11,level2,7,FALSE))</f>
      </c>
      <c r="H11" s="10">
        <f aca="true" t="shared" si="6" ref="H11:H19">IF(A11="","",VLOOKUP(A11,level2,8,FALSE))</f>
      </c>
      <c r="I11" s="11">
        <f aca="true" t="shared" si="7" ref="I11:I19">IF(A11="","",VLOOKUP(A11,level2,9,FALSE))</f>
      </c>
      <c r="K11" s="1">
        <f aca="true" t="shared" si="8" ref="K11:K19">IF(I11="","",IF(G11=2,F11,""))</f>
      </c>
      <c r="L11" s="1">
        <f aca="true" t="shared" si="9" ref="L11:L19">IF(I11="","",IF(G11=3,F11,""))</f>
      </c>
      <c r="M11" s="1">
        <f aca="true" t="shared" si="10" ref="M11:M19">IF(I11="","",IF(I11="M",F11,""))</f>
      </c>
      <c r="N11" s="1">
        <f aca="true" t="shared" si="11" ref="N11:N19">IF(I11="","",IF(I11="OB",F11,""))</f>
      </c>
      <c r="O11" s="1">
        <f aca="true" t="shared" si="12" ref="O11:O19">IF(I11="","",IF(I11="OC",F11,""))</f>
      </c>
    </row>
    <row r="12" spans="1:15" ht="15">
      <c r="A12" s="8"/>
      <c r="B12" s="10">
        <f t="shared" si="0"/>
      </c>
      <c r="C12" s="10">
        <f t="shared" si="1"/>
      </c>
      <c r="D12" s="12">
        <f t="shared" si="2"/>
      </c>
      <c r="E12" s="10">
        <f t="shared" si="3"/>
      </c>
      <c r="F12" s="10">
        <f t="shared" si="4"/>
      </c>
      <c r="G12" s="10">
        <f t="shared" si="5"/>
      </c>
      <c r="H12" s="10">
        <f t="shared" si="6"/>
      </c>
      <c r="I12" s="11">
        <f t="shared" si="7"/>
      </c>
      <c r="K12" s="1">
        <f t="shared" si="8"/>
      </c>
      <c r="L12" s="1">
        <f t="shared" si="9"/>
      </c>
      <c r="M12" s="1">
        <f t="shared" si="10"/>
      </c>
      <c r="N12" s="1">
        <f t="shared" si="11"/>
      </c>
      <c r="O12" s="1">
        <f t="shared" si="12"/>
      </c>
    </row>
    <row r="13" spans="1:15" ht="15">
      <c r="A13" s="8"/>
      <c r="B13" s="10">
        <f t="shared" si="0"/>
      </c>
      <c r="C13" s="10">
        <f t="shared" si="1"/>
      </c>
      <c r="D13" s="12">
        <f t="shared" si="2"/>
      </c>
      <c r="E13" s="10">
        <f t="shared" si="3"/>
      </c>
      <c r="F13" s="10">
        <f t="shared" si="4"/>
      </c>
      <c r="G13" s="10">
        <f t="shared" si="5"/>
      </c>
      <c r="H13" s="10">
        <f t="shared" si="6"/>
      </c>
      <c r="I13" s="11">
        <f t="shared" si="7"/>
      </c>
      <c r="K13" s="1">
        <f t="shared" si="8"/>
      </c>
      <c r="L13" s="1">
        <f t="shared" si="9"/>
      </c>
      <c r="M13" s="1">
        <f t="shared" si="10"/>
      </c>
      <c r="N13" s="1">
        <f t="shared" si="11"/>
      </c>
      <c r="O13" s="1">
        <f t="shared" si="12"/>
      </c>
    </row>
    <row r="14" spans="1:15" ht="15">
      <c r="A14" s="8"/>
      <c r="B14" s="10">
        <f t="shared" si="0"/>
      </c>
      <c r="C14" s="10">
        <f t="shared" si="1"/>
      </c>
      <c r="D14" s="12">
        <f t="shared" si="2"/>
      </c>
      <c r="E14" s="10">
        <f t="shared" si="3"/>
      </c>
      <c r="F14" s="10">
        <f t="shared" si="4"/>
      </c>
      <c r="G14" s="10">
        <f t="shared" si="5"/>
      </c>
      <c r="H14" s="10">
        <f t="shared" si="6"/>
      </c>
      <c r="I14" s="11">
        <f t="shared" si="7"/>
      </c>
      <c r="K14" s="1">
        <f t="shared" si="8"/>
      </c>
      <c r="L14" s="1">
        <f t="shared" si="9"/>
      </c>
      <c r="M14" s="1">
        <f t="shared" si="10"/>
      </c>
      <c r="N14" s="1">
        <f t="shared" si="11"/>
      </c>
      <c r="O14" s="1">
        <f t="shared" si="12"/>
      </c>
    </row>
    <row r="15" spans="1:15" ht="15">
      <c r="A15" s="8"/>
      <c r="B15" s="10">
        <f t="shared" si="0"/>
      </c>
      <c r="C15" s="10">
        <f t="shared" si="1"/>
      </c>
      <c r="D15" s="12">
        <f t="shared" si="2"/>
      </c>
      <c r="E15" s="10">
        <f t="shared" si="3"/>
      </c>
      <c r="F15" s="10">
        <f t="shared" si="4"/>
      </c>
      <c r="G15" s="10">
        <f t="shared" si="5"/>
      </c>
      <c r="H15" s="10">
        <f t="shared" si="6"/>
      </c>
      <c r="I15" s="11">
        <f t="shared" si="7"/>
      </c>
      <c r="K15" s="1">
        <f t="shared" si="8"/>
      </c>
      <c r="L15" s="1">
        <f t="shared" si="9"/>
      </c>
      <c r="M15" s="1">
        <f t="shared" si="10"/>
      </c>
      <c r="N15" s="1">
        <f t="shared" si="11"/>
      </c>
      <c r="O15" s="1">
        <f t="shared" si="12"/>
      </c>
    </row>
    <row r="16" spans="1:15" ht="15">
      <c r="A16" s="8"/>
      <c r="B16" s="10">
        <f t="shared" si="0"/>
      </c>
      <c r="C16" s="10">
        <f t="shared" si="1"/>
      </c>
      <c r="D16" s="12">
        <f t="shared" si="2"/>
      </c>
      <c r="E16" s="10">
        <f t="shared" si="3"/>
      </c>
      <c r="F16" s="10">
        <f t="shared" si="4"/>
      </c>
      <c r="G16" s="10">
        <f t="shared" si="5"/>
      </c>
      <c r="H16" s="10">
        <f t="shared" si="6"/>
      </c>
      <c r="I16" s="11">
        <f t="shared" si="7"/>
      </c>
      <c r="K16" s="1">
        <f t="shared" si="8"/>
      </c>
      <c r="L16" s="1">
        <f t="shared" si="9"/>
      </c>
      <c r="M16" s="1">
        <f t="shared" si="10"/>
      </c>
      <c r="N16" s="1">
        <f t="shared" si="11"/>
      </c>
      <c r="O16" s="1">
        <f t="shared" si="12"/>
      </c>
    </row>
    <row r="17" spans="1:15" ht="15">
      <c r="A17" s="8"/>
      <c r="B17" s="10">
        <f t="shared" si="0"/>
      </c>
      <c r="C17" s="10">
        <f t="shared" si="1"/>
      </c>
      <c r="D17" s="12">
        <f t="shared" si="2"/>
      </c>
      <c r="E17" s="10">
        <f t="shared" si="3"/>
      </c>
      <c r="F17" s="10">
        <f t="shared" si="4"/>
      </c>
      <c r="G17" s="10">
        <f t="shared" si="5"/>
      </c>
      <c r="H17" s="10">
        <f t="shared" si="6"/>
      </c>
      <c r="I17" s="11">
        <f t="shared" si="7"/>
      </c>
      <c r="K17" s="1">
        <f t="shared" si="8"/>
      </c>
      <c r="L17" s="1">
        <f t="shared" si="9"/>
      </c>
      <c r="M17" s="1">
        <f t="shared" si="10"/>
      </c>
      <c r="N17" s="1">
        <f t="shared" si="11"/>
      </c>
      <c r="O17" s="1">
        <f t="shared" si="12"/>
      </c>
    </row>
    <row r="18" spans="1:15" ht="15">
      <c r="A18" s="8"/>
      <c r="B18" s="10">
        <f t="shared" si="0"/>
      </c>
      <c r="C18" s="10">
        <f t="shared" si="1"/>
      </c>
      <c r="D18" s="12">
        <f t="shared" si="2"/>
      </c>
      <c r="E18" s="10">
        <f t="shared" si="3"/>
      </c>
      <c r="F18" s="10">
        <f t="shared" si="4"/>
      </c>
      <c r="G18" s="10">
        <f t="shared" si="5"/>
      </c>
      <c r="H18" s="10">
        <f t="shared" si="6"/>
      </c>
      <c r="I18" s="11">
        <f t="shared" si="7"/>
      </c>
      <c r="K18" s="1">
        <f t="shared" si="8"/>
      </c>
      <c r="L18" s="1">
        <f t="shared" si="9"/>
      </c>
      <c r="M18" s="1">
        <f t="shared" si="10"/>
      </c>
      <c r="N18" s="1">
        <f t="shared" si="11"/>
      </c>
      <c r="O18" s="1">
        <f t="shared" si="12"/>
      </c>
    </row>
    <row r="19" spans="1:15" ht="15">
      <c r="A19" s="8"/>
      <c r="B19" s="10">
        <f t="shared" si="0"/>
      </c>
      <c r="C19" s="10">
        <f t="shared" si="1"/>
      </c>
      <c r="D19" s="12">
        <f t="shared" si="2"/>
      </c>
      <c r="E19" s="10">
        <f t="shared" si="3"/>
      </c>
      <c r="F19" s="10">
        <f t="shared" si="4"/>
      </c>
      <c r="G19" s="10">
        <f t="shared" si="5"/>
      </c>
      <c r="H19" s="10">
        <f t="shared" si="6"/>
      </c>
      <c r="I19" s="11">
        <f t="shared" si="7"/>
      </c>
      <c r="K19" s="1">
        <f t="shared" si="8"/>
      </c>
      <c r="L19" s="1">
        <f t="shared" si="9"/>
      </c>
      <c r="M19" s="1">
        <f t="shared" si="10"/>
      </c>
      <c r="N19" s="1">
        <f t="shared" si="11"/>
      </c>
      <c r="O19" s="1">
        <f t="shared" si="12"/>
      </c>
    </row>
    <row r="20" spans="1:15" ht="15">
      <c r="A20" s="2"/>
      <c r="B20" s="2"/>
      <c r="C20" s="2"/>
      <c r="D20" s="2"/>
      <c r="E20" s="2"/>
      <c r="F20" s="2"/>
      <c r="G20" s="2"/>
      <c r="H20" s="2"/>
      <c r="I20" s="3"/>
      <c r="K20" s="1"/>
      <c r="L20" s="1"/>
      <c r="M20" s="1"/>
      <c r="N20" s="1"/>
      <c r="O20" s="1"/>
    </row>
    <row r="21" spans="1:15" ht="15">
      <c r="A21" s="2"/>
      <c r="B21" s="2"/>
      <c r="C21" s="2"/>
      <c r="D21" s="2"/>
      <c r="E21" s="2" t="s">
        <v>51</v>
      </c>
      <c r="F21" s="2">
        <f>SUM(F11:F20)</f>
        <v>0</v>
      </c>
      <c r="G21" s="2"/>
      <c r="H21" s="2"/>
      <c r="I21" s="3"/>
      <c r="K21" s="2">
        <f>SUM(K11:K20)</f>
        <v>0</v>
      </c>
      <c r="L21" s="2">
        <f>SUM(L11:L20)</f>
        <v>0</v>
      </c>
      <c r="M21" s="2">
        <f>SUM(M11:M20)</f>
        <v>0</v>
      </c>
      <c r="N21" s="2">
        <f>SUM(N11:N20)</f>
        <v>0</v>
      </c>
      <c r="O21" s="2">
        <f>SUM(O11:O20)</f>
        <v>0</v>
      </c>
    </row>
    <row r="23" spans="1:9" ht="30">
      <c r="A23" s="30" t="s">
        <v>1</v>
      </c>
      <c r="B23" s="30" t="s">
        <v>0</v>
      </c>
      <c r="C23" s="30" t="s">
        <v>1</v>
      </c>
      <c r="D23" s="30" t="s">
        <v>2</v>
      </c>
      <c r="E23" s="30" t="s">
        <v>3</v>
      </c>
      <c r="F23" s="30" t="s">
        <v>4</v>
      </c>
      <c r="G23" s="30" t="s">
        <v>5</v>
      </c>
      <c r="H23" s="30" t="s">
        <v>6</v>
      </c>
      <c r="I23" s="30" t="s">
        <v>261</v>
      </c>
    </row>
    <row r="24" spans="1:9" ht="14.25">
      <c r="A24" s="15" t="s">
        <v>7</v>
      </c>
      <c r="B24" s="15">
        <v>1</v>
      </c>
      <c r="C24" s="15" t="s">
        <v>7</v>
      </c>
      <c r="D24" s="16" t="s">
        <v>8</v>
      </c>
      <c r="E24" s="10" t="s">
        <v>9</v>
      </c>
      <c r="F24" s="15">
        <v>4</v>
      </c>
      <c r="G24" s="15">
        <v>2</v>
      </c>
      <c r="H24" s="15">
        <v>20</v>
      </c>
      <c r="I24" s="17" t="s">
        <v>53</v>
      </c>
    </row>
    <row r="25" spans="1:9" ht="14.25">
      <c r="A25" s="15" t="s">
        <v>10</v>
      </c>
      <c r="B25" s="15">
        <v>2</v>
      </c>
      <c r="C25" s="15" t="s">
        <v>10</v>
      </c>
      <c r="D25" s="16" t="s">
        <v>11</v>
      </c>
      <c r="E25" s="10" t="s">
        <v>12</v>
      </c>
      <c r="F25" s="15">
        <v>3</v>
      </c>
      <c r="G25" s="15">
        <v>2</v>
      </c>
      <c r="H25" s="15">
        <v>15</v>
      </c>
      <c r="I25" s="17" t="s">
        <v>53</v>
      </c>
    </row>
    <row r="26" spans="1:9" ht="14.25">
      <c r="A26" s="15" t="s">
        <v>13</v>
      </c>
      <c r="B26" s="15">
        <v>3</v>
      </c>
      <c r="C26" s="15" t="s">
        <v>13</v>
      </c>
      <c r="D26" s="16" t="s">
        <v>14</v>
      </c>
      <c r="E26" s="10" t="s">
        <v>15</v>
      </c>
      <c r="F26" s="15">
        <v>3</v>
      </c>
      <c r="G26" s="15">
        <v>2</v>
      </c>
      <c r="H26" s="15">
        <v>10</v>
      </c>
      <c r="I26" s="17" t="s">
        <v>53</v>
      </c>
    </row>
    <row r="27" spans="1:9" ht="14.25">
      <c r="A27" s="15" t="s">
        <v>16</v>
      </c>
      <c r="B27" s="15">
        <v>4</v>
      </c>
      <c r="C27" s="15" t="s">
        <v>16</v>
      </c>
      <c r="D27" s="16" t="s">
        <v>17</v>
      </c>
      <c r="E27" s="10" t="s">
        <v>18</v>
      </c>
      <c r="F27" s="15">
        <v>5</v>
      </c>
      <c r="G27" s="15">
        <v>3</v>
      </c>
      <c r="H27" s="15">
        <v>25</v>
      </c>
      <c r="I27" s="17" t="s">
        <v>49</v>
      </c>
    </row>
    <row r="28" spans="1:9" ht="14.25">
      <c r="A28" s="15" t="s">
        <v>19</v>
      </c>
      <c r="B28" s="15">
        <v>5</v>
      </c>
      <c r="C28" s="15" t="s">
        <v>19</v>
      </c>
      <c r="D28" s="16" t="s">
        <v>20</v>
      </c>
      <c r="E28" s="10" t="s">
        <v>21</v>
      </c>
      <c r="F28" s="15">
        <v>5</v>
      </c>
      <c r="G28" s="15">
        <v>3</v>
      </c>
      <c r="H28" s="15">
        <v>35</v>
      </c>
      <c r="I28" s="17" t="s">
        <v>49</v>
      </c>
    </row>
    <row r="29" spans="1:9" ht="28.5">
      <c r="A29" s="10" t="s">
        <v>22</v>
      </c>
      <c r="B29" s="10">
        <v>6</v>
      </c>
      <c r="C29" s="10" t="s">
        <v>22</v>
      </c>
      <c r="D29" s="16" t="s">
        <v>23</v>
      </c>
      <c r="E29" s="10" t="s">
        <v>24</v>
      </c>
      <c r="F29" s="15">
        <v>4</v>
      </c>
      <c r="G29" s="15">
        <v>3</v>
      </c>
      <c r="H29" s="10">
        <v>20</v>
      </c>
      <c r="I29" s="17" t="s">
        <v>50</v>
      </c>
    </row>
    <row r="30" spans="1:9" ht="28.5">
      <c r="A30" s="10" t="s">
        <v>25</v>
      </c>
      <c r="B30" s="10">
        <v>7</v>
      </c>
      <c r="C30" s="10" t="s">
        <v>25</v>
      </c>
      <c r="D30" s="16" t="s">
        <v>26</v>
      </c>
      <c r="E30" s="10" t="s">
        <v>27</v>
      </c>
      <c r="F30" s="15">
        <v>4</v>
      </c>
      <c r="G30" s="15">
        <v>3</v>
      </c>
      <c r="H30" s="10">
        <v>20</v>
      </c>
      <c r="I30" s="17" t="s">
        <v>50</v>
      </c>
    </row>
    <row r="31" spans="1:9" ht="14.25">
      <c r="A31" s="10" t="s">
        <v>28</v>
      </c>
      <c r="B31" s="10">
        <v>8</v>
      </c>
      <c r="C31" s="10" t="s">
        <v>28</v>
      </c>
      <c r="D31" s="16" t="s">
        <v>29</v>
      </c>
      <c r="E31" s="10" t="s">
        <v>30</v>
      </c>
      <c r="F31" s="15">
        <v>3</v>
      </c>
      <c r="G31" s="15">
        <v>3</v>
      </c>
      <c r="H31" s="10">
        <v>20</v>
      </c>
      <c r="I31" s="17" t="s">
        <v>50</v>
      </c>
    </row>
    <row r="32" spans="1:9" ht="14.25">
      <c r="A32" s="10" t="s">
        <v>31</v>
      </c>
      <c r="B32" s="10">
        <v>9</v>
      </c>
      <c r="C32" s="10" t="s">
        <v>31</v>
      </c>
      <c r="D32" s="16" t="s">
        <v>32</v>
      </c>
      <c r="E32" s="10" t="s">
        <v>33</v>
      </c>
      <c r="F32" s="15">
        <v>4</v>
      </c>
      <c r="G32" s="15">
        <v>3</v>
      </c>
      <c r="H32" s="10">
        <v>20</v>
      </c>
      <c r="I32" s="17" t="s">
        <v>50</v>
      </c>
    </row>
    <row r="33" spans="1:9" ht="14.25">
      <c r="A33" s="10" t="s">
        <v>34</v>
      </c>
      <c r="B33" s="10">
        <v>10</v>
      </c>
      <c r="C33" s="10" t="s">
        <v>34</v>
      </c>
      <c r="D33" s="16" t="s">
        <v>35</v>
      </c>
      <c r="E33" s="10" t="s">
        <v>36</v>
      </c>
      <c r="F33" s="15">
        <v>2</v>
      </c>
      <c r="G33" s="15">
        <v>2</v>
      </c>
      <c r="H33" s="10">
        <v>10</v>
      </c>
      <c r="I33" s="17" t="s">
        <v>50</v>
      </c>
    </row>
    <row r="34" spans="1:9" ht="14.25">
      <c r="A34" s="10" t="s">
        <v>37</v>
      </c>
      <c r="B34" s="10">
        <v>11</v>
      </c>
      <c r="C34" s="10" t="s">
        <v>37</v>
      </c>
      <c r="D34" s="16" t="s">
        <v>38</v>
      </c>
      <c r="E34" s="10" t="s">
        <v>39</v>
      </c>
      <c r="F34" s="15">
        <v>3</v>
      </c>
      <c r="G34" s="15">
        <v>3</v>
      </c>
      <c r="H34" s="10">
        <v>10</v>
      </c>
      <c r="I34" s="17" t="s">
        <v>50</v>
      </c>
    </row>
    <row r="35" spans="1:9" ht="14.25">
      <c r="A35" s="10" t="s">
        <v>40</v>
      </c>
      <c r="B35" s="10">
        <v>12</v>
      </c>
      <c r="C35" s="10" t="s">
        <v>40</v>
      </c>
      <c r="D35" s="16" t="s">
        <v>41</v>
      </c>
      <c r="E35" s="10" t="s">
        <v>42</v>
      </c>
      <c r="F35" s="15">
        <v>4</v>
      </c>
      <c r="G35" s="15">
        <v>3</v>
      </c>
      <c r="H35" s="10">
        <v>15</v>
      </c>
      <c r="I35" s="17" t="s">
        <v>50</v>
      </c>
    </row>
    <row r="36" spans="1:9" ht="14.25">
      <c r="A36" s="10" t="s">
        <v>43</v>
      </c>
      <c r="B36" s="10">
        <v>13</v>
      </c>
      <c r="C36" s="10" t="s">
        <v>43</v>
      </c>
      <c r="D36" s="16" t="s">
        <v>44</v>
      </c>
      <c r="E36" s="10" t="s">
        <v>45</v>
      </c>
      <c r="F36" s="15">
        <v>2</v>
      </c>
      <c r="G36" s="15">
        <v>3</v>
      </c>
      <c r="H36" s="10">
        <v>20</v>
      </c>
      <c r="I36" s="17" t="s">
        <v>50</v>
      </c>
    </row>
    <row r="37" spans="1:9" ht="14.25">
      <c r="A37" s="10" t="s">
        <v>46</v>
      </c>
      <c r="B37" s="10">
        <v>14</v>
      </c>
      <c r="C37" s="10" t="s">
        <v>46</v>
      </c>
      <c r="D37" s="16" t="s">
        <v>47</v>
      </c>
      <c r="E37" s="10" t="s">
        <v>48</v>
      </c>
      <c r="F37" s="15">
        <v>4</v>
      </c>
      <c r="G37" s="15">
        <v>3</v>
      </c>
      <c r="H37" s="10">
        <v>25</v>
      </c>
      <c r="I37" s="17" t="s">
        <v>50</v>
      </c>
    </row>
    <row r="38" ht="14.25">
      <c r="B38" s="1"/>
    </row>
  </sheetData>
  <mergeCells count="4">
    <mergeCell ref="A6:E6"/>
    <mergeCell ref="A8:E8"/>
    <mergeCell ref="A5:E5"/>
    <mergeCell ref="A7:E7"/>
  </mergeCells>
  <printOptions/>
  <pageMargins left="0.75" right="0.75" top="1" bottom="1" header="0.5" footer="0.5"/>
  <pageSetup horizontalDpi="600" verticalDpi="600" orientation="landscape" paperSize="9" scale="54" r:id="rId2"/>
  <rowBreaks count="1" manualBreakCount="1">
    <brk id="39" max="39" man="1"/>
  </rowBreaks>
  <colBreaks count="1" manualBreakCount="1">
    <brk id="10" max="6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64"/>
  <sheetViews>
    <sheetView showGridLines="0" zoomScale="85" zoomScaleNormal="85" workbookViewId="0" topLeftCell="A1">
      <selection activeCell="D11" sqref="D11"/>
    </sheetView>
  </sheetViews>
  <sheetFormatPr defaultColWidth="9.140625" defaultRowHeight="12.75"/>
  <cols>
    <col min="2" max="2" width="10.140625" style="0" customWidth="1"/>
    <col min="3" max="3" width="9.8515625" style="0" customWidth="1"/>
    <col min="4" max="4" width="58.7109375" style="0" customWidth="1"/>
    <col min="5" max="5" width="20.28125" style="0" customWidth="1"/>
    <col min="6" max="8" width="9.28125" style="0" bestFit="1" customWidth="1"/>
    <col min="9" max="9" width="13.421875" style="0" customWidth="1"/>
    <col min="11" max="15" width="9.28125" style="0" hidden="1" customWidth="1"/>
  </cols>
  <sheetData>
    <row r="1" spans="1:4" ht="20.25">
      <c r="A1" s="34" t="s">
        <v>63</v>
      </c>
      <c r="B1" s="35"/>
      <c r="C1" s="35"/>
      <c r="D1" s="35"/>
    </row>
    <row r="2" spans="1:4" ht="20.25">
      <c r="A2" s="34" t="s">
        <v>64</v>
      </c>
      <c r="B2" s="35"/>
      <c r="C2" s="35"/>
      <c r="D2" s="35"/>
    </row>
    <row r="3" spans="1:10" ht="15">
      <c r="A3" s="6"/>
      <c r="B3" s="1"/>
      <c r="C3" s="1"/>
      <c r="D3" s="1"/>
      <c r="E3" s="1"/>
      <c r="F3" s="1"/>
      <c r="G3" s="1"/>
      <c r="H3" s="1"/>
      <c r="I3" s="1"/>
      <c r="J3" s="1"/>
    </row>
    <row r="5" spans="1:6" ht="15">
      <c r="A5" s="50" t="s">
        <v>65</v>
      </c>
      <c r="B5" s="50"/>
      <c r="C5" s="50"/>
      <c r="D5" s="50"/>
      <c r="E5" s="50"/>
      <c r="F5" s="33">
        <f>O21</f>
        <v>0</v>
      </c>
    </row>
    <row r="6" spans="1:6" ht="15">
      <c r="A6" s="50" t="s">
        <v>66</v>
      </c>
      <c r="B6" s="50"/>
      <c r="C6" s="50"/>
      <c r="D6" s="50"/>
      <c r="E6" s="50"/>
      <c r="F6" s="33">
        <f>M21</f>
        <v>0</v>
      </c>
    </row>
    <row r="7" spans="1:6" ht="15">
      <c r="A7" s="50" t="s">
        <v>67</v>
      </c>
      <c r="B7" s="50"/>
      <c r="C7" s="50"/>
      <c r="D7" s="50"/>
      <c r="E7" s="50"/>
      <c r="F7" s="33">
        <f>N21</f>
        <v>0</v>
      </c>
    </row>
    <row r="8" spans="1:6" ht="15">
      <c r="A8" s="27"/>
      <c r="B8" s="27"/>
      <c r="C8" s="27"/>
      <c r="D8" s="27"/>
      <c r="E8" s="27"/>
      <c r="F8" s="28"/>
    </row>
    <row r="9" spans="1:7" ht="15">
      <c r="A9" s="27"/>
      <c r="B9" s="27"/>
      <c r="C9" s="27"/>
      <c r="D9" s="27"/>
      <c r="E9" s="27"/>
      <c r="F9" s="28"/>
      <c r="G9" s="7"/>
    </row>
    <row r="10" spans="1:15" ht="30">
      <c r="A10" s="36" t="s">
        <v>1</v>
      </c>
      <c r="B10" s="36" t="s">
        <v>0</v>
      </c>
      <c r="C10" s="36" t="s">
        <v>1</v>
      </c>
      <c r="D10" s="36" t="s">
        <v>2</v>
      </c>
      <c r="E10" s="36" t="s">
        <v>3</v>
      </c>
      <c r="F10" s="36" t="s">
        <v>4</v>
      </c>
      <c r="G10" s="36" t="s">
        <v>5</v>
      </c>
      <c r="H10" s="36" t="s">
        <v>6</v>
      </c>
      <c r="I10" s="36" t="s">
        <v>261</v>
      </c>
      <c r="K10" s="4" t="s">
        <v>54</v>
      </c>
      <c r="L10" s="4" t="s">
        <v>55</v>
      </c>
      <c r="M10" s="4" t="s">
        <v>53</v>
      </c>
      <c r="N10" s="4" t="s">
        <v>147</v>
      </c>
      <c r="O10" s="4" t="s">
        <v>148</v>
      </c>
    </row>
    <row r="11" spans="1:15" ht="15">
      <c r="A11" s="8"/>
      <c r="B11" s="10">
        <f aca="true" t="shared" si="0" ref="B11:B20">IF(A11="","",VLOOKUP(A11,level3,2,FALSE))</f>
      </c>
      <c r="C11" s="10">
        <f aca="true" t="shared" si="1" ref="C11:C20">IF(A11="","",VLOOKUP(A11,level3,3,FALSE))</f>
      </c>
      <c r="D11" s="12">
        <f aca="true" t="shared" si="2" ref="D11:D20">IF(A11="","",VLOOKUP(A11,level3,4,FALSE))</f>
      </c>
      <c r="E11" s="10">
        <f aca="true" t="shared" si="3" ref="E11:E20">IF(A11="","",VLOOKUP(A11,level3,5,FALSE))</f>
      </c>
      <c r="F11" s="10">
        <f aca="true" t="shared" si="4" ref="F11:F20">IF(A11="","",VLOOKUP(A11,level3,6,FALSE))</f>
      </c>
      <c r="G11" s="10">
        <f aca="true" t="shared" si="5" ref="G11:G20">IF(A11="","",VLOOKUP(A11,level3,7,FALSE))</f>
      </c>
      <c r="H11" s="10">
        <f aca="true" t="shared" si="6" ref="H11:H20">IF(A11="","",VLOOKUP(A11,level3,8,FALSE))</f>
      </c>
      <c r="I11" s="11">
        <f aca="true" t="shared" si="7" ref="I11:I20">IF(A11="","",VLOOKUP(A11,level3,9,FALSE))</f>
      </c>
      <c r="K11" s="1">
        <f>IF(I11="","",IF(G11=2,F11,""))</f>
      </c>
      <c r="L11" s="1">
        <f>IF(I11="","",IF(G11=3,F11,""))</f>
      </c>
      <c r="M11" s="1">
        <f>IF(I11="","",IF(I11="M",F11,""))</f>
      </c>
      <c r="N11" s="1">
        <f>IF(I11="","",IF(I11="O",F11,""))</f>
      </c>
      <c r="O11" s="1">
        <f>IF(I11="","",IF(G11=4,F11,""))</f>
      </c>
    </row>
    <row r="12" spans="1:15" ht="15">
      <c r="A12" s="8"/>
      <c r="B12" s="10">
        <f t="shared" si="0"/>
      </c>
      <c r="C12" s="10">
        <f>IF(A12="","",VLOOKUP(A12,level3,3,FALSE))</f>
      </c>
      <c r="D12" s="12">
        <f>IF(A12="","",VLOOKUP(A12,level3,4,FALSE))</f>
      </c>
      <c r="E12" s="10">
        <f>IF(A12="","",VLOOKUP(A12,level3,5,FALSE))</f>
      </c>
      <c r="F12" s="10">
        <f>IF(A12="","",VLOOKUP(A12,level3,6,FALSE))</f>
      </c>
      <c r="G12" s="10">
        <f>IF(A12="","",VLOOKUP(A12,level3,7,FALSE))</f>
      </c>
      <c r="H12" s="10">
        <f>IF(A12="","",VLOOKUP(A12,level3,8,FALSE))</f>
      </c>
      <c r="I12" s="11">
        <f>IF(A12="","",VLOOKUP(A12,level3,9,FALSE))</f>
      </c>
      <c r="K12" s="1">
        <f>IF(I12="","",IF(G12=2,F12,""))</f>
      </c>
      <c r="L12" s="1">
        <f>IF(I12="","",IF(G12=3,F12,""))</f>
      </c>
      <c r="M12" s="1">
        <f>IF(I12="","",IF(I12="M",F12,""))</f>
      </c>
      <c r="N12" s="1">
        <f>IF(I12="","",IF(I12="O",F12,""))</f>
      </c>
      <c r="O12" s="1">
        <f>IF(I12="","",IF(G12=4,F12,""))</f>
      </c>
    </row>
    <row r="13" spans="1:15" ht="15">
      <c r="A13" s="8"/>
      <c r="B13" s="10">
        <f t="shared" si="0"/>
      </c>
      <c r="C13" s="10">
        <f>IF(A13="","",VLOOKUP(A13,level3,3,FALSE))</f>
      </c>
      <c r="D13" s="12">
        <f>IF(A13="","",VLOOKUP(A13,level3,4,FALSE))</f>
      </c>
      <c r="E13" s="10">
        <f>IF(A13="","",VLOOKUP(A13,level3,5,FALSE))</f>
      </c>
      <c r="F13" s="10">
        <f>IF(A13="","",VLOOKUP(A13,level3,6,FALSE))</f>
      </c>
      <c r="G13" s="10">
        <f>IF(A13="","",VLOOKUP(A13,level3,7,FALSE))</f>
      </c>
      <c r="H13" s="10">
        <f>IF(A13="","",VLOOKUP(A13,level3,8,FALSE))</f>
      </c>
      <c r="I13" s="11">
        <f>IF(A13="","",VLOOKUP(A13,level3,9,FALSE))</f>
      </c>
      <c r="K13" s="1">
        <f>IF(I13="","",IF(G13=2,F13,""))</f>
      </c>
      <c r="L13" s="1">
        <f>IF(I13="","",IF(G13=3,F13,""))</f>
      </c>
      <c r="M13" s="1">
        <f>IF(I13="","",IF(I13="M",F13,""))</f>
      </c>
      <c r="N13" s="1">
        <f>IF(I13="","",IF(I13="O",F13,""))</f>
      </c>
      <c r="O13" s="1">
        <f>IF(I13="","",IF(G13=4,F13,""))</f>
      </c>
    </row>
    <row r="14" spans="1:15" ht="15">
      <c r="A14" s="8"/>
      <c r="B14" s="10">
        <f t="shared" si="0"/>
      </c>
      <c r="C14" s="10">
        <f>IF(A14="","",VLOOKUP(A14,level3,3,FALSE))</f>
      </c>
      <c r="D14" s="12">
        <f>IF(A14="","",VLOOKUP(A14,level3,4,FALSE))</f>
      </c>
      <c r="E14" s="10">
        <f>IF(A14="","",VLOOKUP(A14,level3,5,FALSE))</f>
      </c>
      <c r="F14" s="10">
        <f>IF(A14="","",VLOOKUP(A14,level3,6,FALSE))</f>
      </c>
      <c r="G14" s="10">
        <f>IF(A14="","",VLOOKUP(A14,level3,7,FALSE))</f>
      </c>
      <c r="H14" s="10">
        <f>IF(A14="","",VLOOKUP(A14,level3,8,FALSE))</f>
      </c>
      <c r="I14" s="11">
        <f>IF(A14="","",VLOOKUP(A14,level3,9,FALSE))</f>
      </c>
      <c r="K14" s="1">
        <f>IF(I14="","",IF(G14=2,F14,""))</f>
      </c>
      <c r="L14" s="1">
        <f>IF(I14="","",IF(G14=3,F14,""))</f>
      </c>
      <c r="M14" s="1">
        <f>IF(I14="","",IF(I14="M",F14,""))</f>
      </c>
      <c r="N14" s="1">
        <f>IF(I14="","",IF(I14="O",F14,""))</f>
      </c>
      <c r="O14" s="1">
        <f>IF(I14="","",IF(G14=4,F14,""))</f>
      </c>
    </row>
    <row r="15" spans="1:15" ht="15">
      <c r="A15" s="8"/>
      <c r="B15" s="10">
        <f t="shared" si="0"/>
      </c>
      <c r="C15" s="10">
        <f t="shared" si="1"/>
      </c>
      <c r="D15" s="12">
        <f t="shared" si="2"/>
      </c>
      <c r="E15" s="10">
        <f t="shared" si="3"/>
      </c>
      <c r="F15" s="10">
        <f t="shared" si="4"/>
      </c>
      <c r="G15" s="10">
        <f t="shared" si="5"/>
      </c>
      <c r="H15" s="10">
        <f t="shared" si="6"/>
      </c>
      <c r="I15" s="11">
        <f t="shared" si="7"/>
      </c>
      <c r="K15" s="1">
        <f aca="true" t="shared" si="8" ref="K15:K20">IF(I15="","",IF(G15=2,F15,""))</f>
      </c>
      <c r="L15" s="1">
        <f aca="true" t="shared" si="9" ref="L15:L20">IF(I15="","",IF(G15=3,F15,""))</f>
      </c>
      <c r="M15" s="1">
        <f aca="true" t="shared" si="10" ref="M15:M20">IF(I15="","",IF(I15="M",F15,""))</f>
      </c>
      <c r="N15" s="1">
        <f aca="true" t="shared" si="11" ref="N15:N20">IF(I15="","",IF(I15="O",F15,""))</f>
      </c>
      <c r="O15" s="1">
        <f aca="true" t="shared" si="12" ref="O15:O20">IF(I15="","",IF(G15=4,F15,""))</f>
      </c>
    </row>
    <row r="16" spans="1:15" ht="15">
      <c r="A16" s="8"/>
      <c r="B16" s="10">
        <f t="shared" si="0"/>
      </c>
      <c r="C16" s="10">
        <f t="shared" si="1"/>
      </c>
      <c r="D16" s="12">
        <f t="shared" si="2"/>
      </c>
      <c r="E16" s="10">
        <f t="shared" si="3"/>
      </c>
      <c r="F16" s="10">
        <f t="shared" si="4"/>
      </c>
      <c r="G16" s="10">
        <f t="shared" si="5"/>
      </c>
      <c r="H16" s="10">
        <f t="shared" si="6"/>
      </c>
      <c r="I16" s="11">
        <f t="shared" si="7"/>
      </c>
      <c r="K16" s="1">
        <f t="shared" si="8"/>
      </c>
      <c r="L16" s="1">
        <f t="shared" si="9"/>
      </c>
      <c r="M16" s="1">
        <f t="shared" si="10"/>
      </c>
      <c r="N16" s="1">
        <f t="shared" si="11"/>
      </c>
      <c r="O16" s="1">
        <f t="shared" si="12"/>
      </c>
    </row>
    <row r="17" spans="1:15" ht="15">
      <c r="A17" s="8"/>
      <c r="B17" s="10">
        <f t="shared" si="0"/>
      </c>
      <c r="C17" s="10">
        <f t="shared" si="1"/>
      </c>
      <c r="D17" s="12">
        <f t="shared" si="2"/>
      </c>
      <c r="E17" s="10">
        <f t="shared" si="3"/>
      </c>
      <c r="F17" s="10">
        <f t="shared" si="4"/>
      </c>
      <c r="G17" s="10">
        <f t="shared" si="5"/>
      </c>
      <c r="H17" s="10">
        <f t="shared" si="6"/>
      </c>
      <c r="I17" s="11">
        <f t="shared" si="7"/>
      </c>
      <c r="K17" s="1">
        <f t="shared" si="8"/>
      </c>
      <c r="L17" s="1">
        <f t="shared" si="9"/>
      </c>
      <c r="M17" s="1">
        <f t="shared" si="10"/>
      </c>
      <c r="N17" s="1">
        <f t="shared" si="11"/>
      </c>
      <c r="O17" s="1">
        <f t="shared" si="12"/>
      </c>
    </row>
    <row r="18" spans="1:15" ht="15">
      <c r="A18" s="8"/>
      <c r="B18" s="10">
        <f t="shared" si="0"/>
      </c>
      <c r="C18" s="10">
        <f t="shared" si="1"/>
      </c>
      <c r="D18" s="12">
        <f t="shared" si="2"/>
      </c>
      <c r="E18" s="10">
        <f t="shared" si="3"/>
      </c>
      <c r="F18" s="10">
        <f t="shared" si="4"/>
      </c>
      <c r="G18" s="10">
        <f t="shared" si="5"/>
      </c>
      <c r="H18" s="10">
        <f t="shared" si="6"/>
      </c>
      <c r="I18" s="11">
        <f t="shared" si="7"/>
      </c>
      <c r="K18" s="1">
        <f t="shared" si="8"/>
      </c>
      <c r="L18" s="1">
        <f t="shared" si="9"/>
      </c>
      <c r="M18" s="1">
        <f t="shared" si="10"/>
      </c>
      <c r="N18" s="1">
        <f t="shared" si="11"/>
      </c>
      <c r="O18" s="1">
        <f t="shared" si="12"/>
      </c>
    </row>
    <row r="19" spans="1:15" ht="15">
      <c r="A19" s="8"/>
      <c r="B19" s="10">
        <f t="shared" si="0"/>
      </c>
      <c r="C19" s="10">
        <f t="shared" si="1"/>
      </c>
      <c r="D19" s="12">
        <f t="shared" si="2"/>
      </c>
      <c r="E19" s="10">
        <f t="shared" si="3"/>
      </c>
      <c r="F19" s="10">
        <f t="shared" si="4"/>
      </c>
      <c r="G19" s="10">
        <f t="shared" si="5"/>
      </c>
      <c r="H19" s="10">
        <f t="shared" si="6"/>
      </c>
      <c r="I19" s="11">
        <f t="shared" si="7"/>
      </c>
      <c r="K19" s="1">
        <f t="shared" si="8"/>
      </c>
      <c r="L19" s="1">
        <f t="shared" si="9"/>
      </c>
      <c r="M19" s="1">
        <f t="shared" si="10"/>
      </c>
      <c r="N19" s="1">
        <f t="shared" si="11"/>
      </c>
      <c r="O19" s="1">
        <f t="shared" si="12"/>
      </c>
    </row>
    <row r="20" spans="1:15" ht="15">
      <c r="A20" s="18"/>
      <c r="B20" s="19">
        <f t="shared" si="0"/>
      </c>
      <c r="C20" s="19">
        <f t="shared" si="1"/>
      </c>
      <c r="D20" s="19">
        <f t="shared" si="2"/>
      </c>
      <c r="E20" s="19">
        <f t="shared" si="3"/>
      </c>
      <c r="F20" s="19">
        <f t="shared" si="4"/>
      </c>
      <c r="G20" s="19">
        <f t="shared" si="5"/>
      </c>
      <c r="H20" s="19">
        <f t="shared" si="6"/>
      </c>
      <c r="I20" s="20">
        <f t="shared" si="7"/>
      </c>
      <c r="K20" s="1">
        <f t="shared" si="8"/>
      </c>
      <c r="L20" s="1">
        <f t="shared" si="9"/>
      </c>
      <c r="M20" s="1">
        <f t="shared" si="10"/>
      </c>
      <c r="N20" s="1">
        <f t="shared" si="11"/>
      </c>
      <c r="O20" s="1">
        <f t="shared" si="12"/>
      </c>
    </row>
    <row r="21" spans="1:15" ht="15">
      <c r="A21" s="2"/>
      <c r="B21" s="2"/>
      <c r="C21" s="2"/>
      <c r="D21" s="2"/>
      <c r="E21" s="2" t="s">
        <v>51</v>
      </c>
      <c r="F21" s="2">
        <f>SUM(F11:F20)</f>
        <v>0</v>
      </c>
      <c r="G21" s="2"/>
      <c r="H21" s="2"/>
      <c r="I21" s="3"/>
      <c r="K21" s="2">
        <f>SUM(K11:K20)</f>
        <v>0</v>
      </c>
      <c r="L21" s="2">
        <f>SUM(L11:L20)</f>
        <v>0</v>
      </c>
      <c r="M21" s="2">
        <f>SUM(M11:M20)</f>
        <v>0</v>
      </c>
      <c r="N21" s="2">
        <f>SUM(N11:N20)</f>
        <v>0</v>
      </c>
      <c r="O21" s="2">
        <f>SUM(O11:O20)</f>
        <v>0</v>
      </c>
    </row>
    <row r="23" spans="1:9" ht="30">
      <c r="A23" s="36" t="s">
        <v>1</v>
      </c>
      <c r="B23" s="36" t="s">
        <v>0</v>
      </c>
      <c r="C23" s="36" t="s">
        <v>1</v>
      </c>
      <c r="D23" s="36" t="s">
        <v>2</v>
      </c>
      <c r="E23" s="36" t="s">
        <v>3</v>
      </c>
      <c r="F23" s="36" t="s">
        <v>4</v>
      </c>
      <c r="G23" s="36" t="s">
        <v>5</v>
      </c>
      <c r="H23" s="36" t="s">
        <v>6</v>
      </c>
      <c r="I23" s="36" t="s">
        <v>261</v>
      </c>
    </row>
    <row r="24" spans="1:9" ht="28.5">
      <c r="A24" s="15" t="s">
        <v>69</v>
      </c>
      <c r="B24" s="15">
        <v>1</v>
      </c>
      <c r="C24" s="15" t="s">
        <v>69</v>
      </c>
      <c r="D24" s="16" t="s">
        <v>70</v>
      </c>
      <c r="E24" s="10" t="s">
        <v>71</v>
      </c>
      <c r="F24" s="15">
        <v>4</v>
      </c>
      <c r="G24" s="15">
        <v>3</v>
      </c>
      <c r="H24" s="15">
        <v>20</v>
      </c>
      <c r="I24" s="25" t="s">
        <v>53</v>
      </c>
    </row>
    <row r="25" spans="1:9" ht="14.25">
      <c r="A25" s="15" t="s">
        <v>19</v>
      </c>
      <c r="B25" s="15">
        <v>2</v>
      </c>
      <c r="C25" s="15" t="s">
        <v>19</v>
      </c>
      <c r="D25" s="26" t="s">
        <v>20</v>
      </c>
      <c r="E25" s="10" t="s">
        <v>21</v>
      </c>
      <c r="F25" s="15">
        <v>5</v>
      </c>
      <c r="G25" s="15">
        <v>3</v>
      </c>
      <c r="H25" s="15">
        <v>35</v>
      </c>
      <c r="I25" s="25" t="s">
        <v>53</v>
      </c>
    </row>
    <row r="26" spans="1:9" ht="14.25">
      <c r="A26" s="10" t="s">
        <v>16</v>
      </c>
      <c r="B26" s="10">
        <v>3</v>
      </c>
      <c r="C26" s="10" t="s">
        <v>16</v>
      </c>
      <c r="D26" s="12" t="s">
        <v>17</v>
      </c>
      <c r="E26" s="10" t="s">
        <v>18</v>
      </c>
      <c r="F26" s="10">
        <v>5</v>
      </c>
      <c r="G26" s="10">
        <v>3</v>
      </c>
      <c r="H26" s="10">
        <v>25</v>
      </c>
      <c r="I26" s="25" t="s">
        <v>53</v>
      </c>
    </row>
    <row r="27" spans="1:9" ht="14.25">
      <c r="A27" s="15" t="s">
        <v>72</v>
      </c>
      <c r="B27" s="15">
        <v>4</v>
      </c>
      <c r="C27" s="15" t="s">
        <v>72</v>
      </c>
      <c r="D27" s="16" t="s">
        <v>73</v>
      </c>
      <c r="E27" s="10" t="s">
        <v>74</v>
      </c>
      <c r="F27" s="15">
        <v>4</v>
      </c>
      <c r="G27" s="15">
        <v>4</v>
      </c>
      <c r="H27" s="15">
        <v>25</v>
      </c>
      <c r="I27" s="25" t="s">
        <v>147</v>
      </c>
    </row>
    <row r="28" spans="1:9" ht="28.5">
      <c r="A28" s="15" t="s">
        <v>75</v>
      </c>
      <c r="B28" s="15">
        <v>5</v>
      </c>
      <c r="C28" s="15" t="s">
        <v>75</v>
      </c>
      <c r="D28" s="16" t="s">
        <v>76</v>
      </c>
      <c r="E28" s="10" t="s">
        <v>77</v>
      </c>
      <c r="F28" s="15">
        <v>5</v>
      </c>
      <c r="G28" s="15">
        <v>4</v>
      </c>
      <c r="H28" s="15">
        <v>30</v>
      </c>
      <c r="I28" s="25" t="s">
        <v>147</v>
      </c>
    </row>
    <row r="29" spans="1:9" ht="28.5">
      <c r="A29" s="15" t="s">
        <v>78</v>
      </c>
      <c r="B29" s="15">
        <v>6</v>
      </c>
      <c r="C29" s="15" t="s">
        <v>78</v>
      </c>
      <c r="D29" s="16" t="s">
        <v>79</v>
      </c>
      <c r="E29" s="10" t="s">
        <v>80</v>
      </c>
      <c r="F29" s="15">
        <v>5</v>
      </c>
      <c r="G29" s="15">
        <v>4</v>
      </c>
      <c r="H29" s="15">
        <v>25</v>
      </c>
      <c r="I29" s="25" t="s">
        <v>147</v>
      </c>
    </row>
    <row r="30" spans="1:9" ht="14.25">
      <c r="A30" s="15" t="s">
        <v>81</v>
      </c>
      <c r="B30" s="15">
        <v>7</v>
      </c>
      <c r="C30" s="15" t="s">
        <v>81</v>
      </c>
      <c r="D30" s="16" t="s">
        <v>82</v>
      </c>
      <c r="E30" s="10" t="s">
        <v>83</v>
      </c>
      <c r="F30" s="15">
        <v>4</v>
      </c>
      <c r="G30" s="15">
        <v>4</v>
      </c>
      <c r="H30" s="15">
        <v>25</v>
      </c>
      <c r="I30" s="25" t="s">
        <v>147</v>
      </c>
    </row>
    <row r="31" spans="1:9" ht="28.5">
      <c r="A31" s="15" t="s">
        <v>84</v>
      </c>
      <c r="B31" s="15">
        <v>8</v>
      </c>
      <c r="C31" s="15" t="s">
        <v>84</v>
      </c>
      <c r="D31" s="16" t="s">
        <v>85</v>
      </c>
      <c r="E31" s="10" t="s">
        <v>86</v>
      </c>
      <c r="F31" s="15">
        <v>3</v>
      </c>
      <c r="G31" s="15">
        <v>4</v>
      </c>
      <c r="H31" s="15">
        <v>20</v>
      </c>
      <c r="I31" s="25" t="s">
        <v>147</v>
      </c>
    </row>
    <row r="32" spans="1:9" ht="14.25">
      <c r="A32" s="15" t="s">
        <v>7</v>
      </c>
      <c r="B32" s="15">
        <v>9</v>
      </c>
      <c r="C32" s="15" t="s">
        <v>7</v>
      </c>
      <c r="D32" s="16" t="s">
        <v>8</v>
      </c>
      <c r="E32" s="10" t="s">
        <v>9</v>
      </c>
      <c r="F32" s="15">
        <v>4</v>
      </c>
      <c r="G32" s="15">
        <v>2</v>
      </c>
      <c r="H32" s="15">
        <v>20</v>
      </c>
      <c r="I32" s="25" t="s">
        <v>147</v>
      </c>
    </row>
    <row r="33" spans="1:9" ht="28.5">
      <c r="A33" s="15" t="s">
        <v>22</v>
      </c>
      <c r="B33" s="15">
        <v>10</v>
      </c>
      <c r="C33" s="15" t="s">
        <v>22</v>
      </c>
      <c r="D33" s="16" t="s">
        <v>23</v>
      </c>
      <c r="E33" s="10" t="s">
        <v>24</v>
      </c>
      <c r="F33" s="15">
        <v>4</v>
      </c>
      <c r="G33" s="15">
        <v>3</v>
      </c>
      <c r="H33" s="15">
        <v>20</v>
      </c>
      <c r="I33" s="25" t="s">
        <v>147</v>
      </c>
    </row>
    <row r="34" spans="1:9" ht="28.5">
      <c r="A34" s="10" t="s">
        <v>25</v>
      </c>
      <c r="B34" s="10">
        <v>11</v>
      </c>
      <c r="C34" s="10" t="s">
        <v>25</v>
      </c>
      <c r="D34" s="12" t="s">
        <v>26</v>
      </c>
      <c r="E34" s="10" t="s">
        <v>27</v>
      </c>
      <c r="F34" s="10">
        <v>4</v>
      </c>
      <c r="G34" s="10">
        <v>3</v>
      </c>
      <c r="H34" s="10">
        <v>20</v>
      </c>
      <c r="I34" s="25" t="s">
        <v>147</v>
      </c>
    </row>
    <row r="35" spans="1:9" ht="14.25">
      <c r="A35" s="15" t="s">
        <v>87</v>
      </c>
      <c r="B35" s="15">
        <v>12</v>
      </c>
      <c r="C35" s="15" t="s">
        <v>87</v>
      </c>
      <c r="D35" s="16" t="s">
        <v>88</v>
      </c>
      <c r="E35" s="10" t="s">
        <v>89</v>
      </c>
      <c r="F35" s="15">
        <v>6</v>
      </c>
      <c r="G35" s="15">
        <v>4</v>
      </c>
      <c r="H35" s="15">
        <v>25</v>
      </c>
      <c r="I35" s="25" t="s">
        <v>147</v>
      </c>
    </row>
    <row r="36" spans="1:9" ht="28.5">
      <c r="A36" s="15" t="s">
        <v>90</v>
      </c>
      <c r="B36" s="15">
        <v>13</v>
      </c>
      <c r="C36" s="15" t="s">
        <v>90</v>
      </c>
      <c r="D36" s="16" t="s">
        <v>91</v>
      </c>
      <c r="E36" s="10" t="s">
        <v>92</v>
      </c>
      <c r="F36" s="15">
        <v>4</v>
      </c>
      <c r="G36" s="15">
        <v>4</v>
      </c>
      <c r="H36" s="15">
        <v>20</v>
      </c>
      <c r="I36" s="25" t="s">
        <v>147</v>
      </c>
    </row>
    <row r="37" spans="1:9" ht="14.25">
      <c r="A37" s="15" t="s">
        <v>93</v>
      </c>
      <c r="B37" s="15">
        <v>14</v>
      </c>
      <c r="C37" s="15" t="s">
        <v>93</v>
      </c>
      <c r="D37" s="16" t="s">
        <v>94</v>
      </c>
      <c r="E37" s="10" t="s">
        <v>95</v>
      </c>
      <c r="F37" s="15">
        <v>4</v>
      </c>
      <c r="G37" s="15">
        <v>5</v>
      </c>
      <c r="H37" s="15">
        <v>25</v>
      </c>
      <c r="I37" s="25" t="s">
        <v>147</v>
      </c>
    </row>
    <row r="38" spans="1:9" ht="14.25">
      <c r="A38" s="15" t="s">
        <v>10</v>
      </c>
      <c r="B38" s="15">
        <v>15</v>
      </c>
      <c r="C38" s="15" t="s">
        <v>10</v>
      </c>
      <c r="D38" s="16" t="s">
        <v>11</v>
      </c>
      <c r="E38" s="10" t="s">
        <v>12</v>
      </c>
      <c r="F38" s="15">
        <v>3</v>
      </c>
      <c r="G38" s="15">
        <v>2</v>
      </c>
      <c r="H38" s="15">
        <v>15</v>
      </c>
      <c r="I38" s="25" t="s">
        <v>147</v>
      </c>
    </row>
    <row r="39" spans="1:9" ht="14.25">
      <c r="A39" s="15" t="s">
        <v>96</v>
      </c>
      <c r="B39" s="15">
        <v>16</v>
      </c>
      <c r="C39" s="15" t="s">
        <v>96</v>
      </c>
      <c r="D39" s="16" t="s">
        <v>97</v>
      </c>
      <c r="E39" s="10" t="s">
        <v>98</v>
      </c>
      <c r="F39" s="15">
        <v>5</v>
      </c>
      <c r="G39" s="15">
        <v>4</v>
      </c>
      <c r="H39" s="15">
        <v>25</v>
      </c>
      <c r="I39" s="25" t="s">
        <v>147</v>
      </c>
    </row>
    <row r="40" spans="1:9" ht="28.5">
      <c r="A40" s="15" t="s">
        <v>99</v>
      </c>
      <c r="B40" s="15">
        <v>17</v>
      </c>
      <c r="C40" s="15" t="s">
        <v>99</v>
      </c>
      <c r="D40" s="16" t="s">
        <v>100</v>
      </c>
      <c r="E40" s="10" t="s">
        <v>101</v>
      </c>
      <c r="F40" s="15">
        <v>5</v>
      </c>
      <c r="G40" s="15">
        <v>4</v>
      </c>
      <c r="H40" s="15">
        <v>25</v>
      </c>
      <c r="I40" s="25" t="s">
        <v>147</v>
      </c>
    </row>
    <row r="41" spans="1:9" ht="14.25">
      <c r="A41" s="15" t="s">
        <v>102</v>
      </c>
      <c r="B41" s="15">
        <v>18</v>
      </c>
      <c r="C41" s="15" t="s">
        <v>102</v>
      </c>
      <c r="D41" s="16" t="s">
        <v>103</v>
      </c>
      <c r="E41" s="10" t="s">
        <v>104</v>
      </c>
      <c r="F41" s="15">
        <v>3</v>
      </c>
      <c r="G41" s="15">
        <v>4</v>
      </c>
      <c r="H41" s="15">
        <v>20</v>
      </c>
      <c r="I41" s="25" t="s">
        <v>147</v>
      </c>
    </row>
    <row r="42" spans="1:9" ht="14.25">
      <c r="A42" s="15" t="s">
        <v>105</v>
      </c>
      <c r="B42" s="15">
        <v>19</v>
      </c>
      <c r="C42" s="15" t="s">
        <v>105</v>
      </c>
      <c r="D42" s="16" t="s">
        <v>106</v>
      </c>
      <c r="E42" s="10" t="s">
        <v>107</v>
      </c>
      <c r="F42" s="15">
        <v>4</v>
      </c>
      <c r="G42" s="15">
        <v>4</v>
      </c>
      <c r="H42" s="15">
        <v>20</v>
      </c>
      <c r="I42" s="25" t="s">
        <v>147</v>
      </c>
    </row>
    <row r="43" spans="1:9" ht="14.25">
      <c r="A43" s="15" t="s">
        <v>28</v>
      </c>
      <c r="B43" s="15">
        <v>20</v>
      </c>
      <c r="C43" s="15" t="s">
        <v>28</v>
      </c>
      <c r="D43" s="16" t="s">
        <v>29</v>
      </c>
      <c r="E43" s="10" t="s">
        <v>30</v>
      </c>
      <c r="F43" s="15">
        <v>3</v>
      </c>
      <c r="G43" s="15">
        <v>3</v>
      </c>
      <c r="H43" s="15">
        <v>20</v>
      </c>
      <c r="I43" s="25" t="s">
        <v>147</v>
      </c>
    </row>
    <row r="44" spans="1:9" ht="14.25">
      <c r="A44" s="15" t="s">
        <v>31</v>
      </c>
      <c r="B44" s="15">
        <v>21</v>
      </c>
      <c r="C44" s="15" t="s">
        <v>31</v>
      </c>
      <c r="D44" s="16" t="s">
        <v>32</v>
      </c>
      <c r="E44" s="10" t="s">
        <v>33</v>
      </c>
      <c r="F44" s="15">
        <v>4</v>
      </c>
      <c r="G44" s="15">
        <v>3</v>
      </c>
      <c r="H44" s="15">
        <v>20</v>
      </c>
      <c r="I44" s="25" t="s">
        <v>147</v>
      </c>
    </row>
    <row r="45" spans="1:9" ht="14.25">
      <c r="A45" s="15" t="s">
        <v>34</v>
      </c>
      <c r="B45" s="15">
        <v>22</v>
      </c>
      <c r="C45" s="15" t="s">
        <v>34</v>
      </c>
      <c r="D45" s="16" t="s">
        <v>35</v>
      </c>
      <c r="E45" s="10" t="s">
        <v>36</v>
      </c>
      <c r="F45" s="15">
        <v>2</v>
      </c>
      <c r="G45" s="15">
        <v>2</v>
      </c>
      <c r="H45" s="15">
        <v>10</v>
      </c>
      <c r="I45" s="25" t="s">
        <v>147</v>
      </c>
    </row>
    <row r="46" spans="1:9" ht="28.5">
      <c r="A46" s="15" t="s">
        <v>108</v>
      </c>
      <c r="B46" s="15">
        <v>23</v>
      </c>
      <c r="C46" s="15" t="s">
        <v>108</v>
      </c>
      <c r="D46" s="16" t="s">
        <v>109</v>
      </c>
      <c r="E46" s="10" t="s">
        <v>110</v>
      </c>
      <c r="F46" s="15">
        <v>4</v>
      </c>
      <c r="G46" s="15">
        <v>4</v>
      </c>
      <c r="H46" s="15">
        <v>20</v>
      </c>
      <c r="I46" s="25" t="s">
        <v>147</v>
      </c>
    </row>
    <row r="47" spans="1:9" ht="14.25">
      <c r="A47" s="15" t="s">
        <v>111</v>
      </c>
      <c r="B47" s="15">
        <v>24</v>
      </c>
      <c r="C47" s="15" t="s">
        <v>111</v>
      </c>
      <c r="D47" s="16" t="s">
        <v>112</v>
      </c>
      <c r="E47" s="10" t="s">
        <v>113</v>
      </c>
      <c r="F47" s="15">
        <v>4</v>
      </c>
      <c r="G47" s="15">
        <v>4</v>
      </c>
      <c r="H47" s="15">
        <v>20</v>
      </c>
      <c r="I47" s="25" t="s">
        <v>147</v>
      </c>
    </row>
    <row r="48" spans="1:9" ht="14.25">
      <c r="A48" s="15" t="s">
        <v>114</v>
      </c>
      <c r="B48" s="15">
        <v>25</v>
      </c>
      <c r="C48" s="15" t="s">
        <v>114</v>
      </c>
      <c r="D48" s="16" t="s">
        <v>115</v>
      </c>
      <c r="E48" s="10" t="s">
        <v>116</v>
      </c>
      <c r="F48" s="15">
        <v>3</v>
      </c>
      <c r="G48" s="15">
        <v>4</v>
      </c>
      <c r="H48" s="15">
        <v>10</v>
      </c>
      <c r="I48" s="25" t="s">
        <v>147</v>
      </c>
    </row>
    <row r="49" spans="1:9" ht="28.5">
      <c r="A49" s="15" t="s">
        <v>117</v>
      </c>
      <c r="B49" s="15">
        <v>26</v>
      </c>
      <c r="C49" s="15" t="s">
        <v>117</v>
      </c>
      <c r="D49" s="16" t="s">
        <v>118</v>
      </c>
      <c r="E49" s="10" t="s">
        <v>119</v>
      </c>
      <c r="F49" s="15">
        <v>3</v>
      </c>
      <c r="G49" s="15">
        <v>4</v>
      </c>
      <c r="H49" s="15">
        <v>15</v>
      </c>
      <c r="I49" s="25" t="s">
        <v>147</v>
      </c>
    </row>
    <row r="50" spans="1:9" ht="12.75">
      <c r="A50" s="51" t="s">
        <v>120</v>
      </c>
      <c r="B50" s="51">
        <v>27</v>
      </c>
      <c r="C50" s="51" t="s">
        <v>120</v>
      </c>
      <c r="D50" s="52" t="s">
        <v>121</v>
      </c>
      <c r="E50" s="53" t="s">
        <v>122</v>
      </c>
      <c r="F50" s="51">
        <v>6</v>
      </c>
      <c r="G50" s="51">
        <v>4</v>
      </c>
      <c r="H50" s="51">
        <v>20</v>
      </c>
      <c r="I50" s="25" t="s">
        <v>147</v>
      </c>
    </row>
    <row r="51" spans="1:9" ht="12.75">
      <c r="A51" s="51"/>
      <c r="B51" s="51"/>
      <c r="C51" s="51"/>
      <c r="D51" s="52"/>
      <c r="E51" s="53"/>
      <c r="F51" s="51"/>
      <c r="G51" s="51"/>
      <c r="H51" s="51"/>
      <c r="I51" s="25" t="s">
        <v>147</v>
      </c>
    </row>
    <row r="52" spans="1:9" ht="14.25">
      <c r="A52" s="15" t="s">
        <v>123</v>
      </c>
      <c r="B52" s="15">
        <v>28</v>
      </c>
      <c r="C52" s="15" t="s">
        <v>123</v>
      </c>
      <c r="D52" s="16" t="s">
        <v>124</v>
      </c>
      <c r="E52" s="10" t="s">
        <v>125</v>
      </c>
      <c r="F52" s="15">
        <v>3</v>
      </c>
      <c r="G52" s="15">
        <v>4</v>
      </c>
      <c r="H52" s="15">
        <v>25</v>
      </c>
      <c r="I52" s="25" t="s">
        <v>147</v>
      </c>
    </row>
    <row r="53" spans="1:9" ht="14.25">
      <c r="A53" s="15" t="s">
        <v>126</v>
      </c>
      <c r="B53" s="15">
        <v>29</v>
      </c>
      <c r="C53" s="15" t="s">
        <v>126</v>
      </c>
      <c r="D53" s="16" t="s">
        <v>127</v>
      </c>
      <c r="E53" s="10" t="s">
        <v>128</v>
      </c>
      <c r="F53" s="15">
        <v>5</v>
      </c>
      <c r="G53" s="15">
        <v>4</v>
      </c>
      <c r="H53" s="15">
        <v>10</v>
      </c>
      <c r="I53" s="25" t="s">
        <v>147</v>
      </c>
    </row>
    <row r="54" spans="1:9" ht="14.25">
      <c r="A54" s="15" t="s">
        <v>37</v>
      </c>
      <c r="B54" s="15">
        <v>30</v>
      </c>
      <c r="C54" s="15" t="s">
        <v>37</v>
      </c>
      <c r="D54" s="16" t="s">
        <v>38</v>
      </c>
      <c r="E54" s="10" t="s">
        <v>39</v>
      </c>
      <c r="F54" s="15">
        <v>3</v>
      </c>
      <c r="G54" s="15">
        <v>3</v>
      </c>
      <c r="H54" s="15">
        <v>10</v>
      </c>
      <c r="I54" s="25" t="s">
        <v>147</v>
      </c>
    </row>
    <row r="55" spans="1:9" ht="14.25">
      <c r="A55" s="15" t="s">
        <v>40</v>
      </c>
      <c r="B55" s="15">
        <v>31</v>
      </c>
      <c r="C55" s="15" t="s">
        <v>40</v>
      </c>
      <c r="D55" s="16" t="s">
        <v>41</v>
      </c>
      <c r="E55" s="10" t="s">
        <v>42</v>
      </c>
      <c r="F55" s="15">
        <v>4</v>
      </c>
      <c r="G55" s="15">
        <v>3</v>
      </c>
      <c r="H55" s="15">
        <v>15</v>
      </c>
      <c r="I55" s="25" t="s">
        <v>147</v>
      </c>
    </row>
    <row r="56" spans="1:9" ht="14.25">
      <c r="A56" s="15" t="s">
        <v>13</v>
      </c>
      <c r="B56" s="15">
        <v>32</v>
      </c>
      <c r="C56" s="15" t="s">
        <v>13</v>
      </c>
      <c r="D56" s="16" t="s">
        <v>14</v>
      </c>
      <c r="E56" s="10" t="s">
        <v>15</v>
      </c>
      <c r="F56" s="15">
        <v>3</v>
      </c>
      <c r="G56" s="15">
        <v>2</v>
      </c>
      <c r="H56" s="15">
        <v>10</v>
      </c>
      <c r="I56" s="25" t="s">
        <v>147</v>
      </c>
    </row>
    <row r="57" spans="1:9" ht="14.25">
      <c r="A57" s="15" t="s">
        <v>43</v>
      </c>
      <c r="B57" s="15">
        <v>33</v>
      </c>
      <c r="C57" s="15" t="s">
        <v>43</v>
      </c>
      <c r="D57" s="16" t="s">
        <v>44</v>
      </c>
      <c r="E57" s="10" t="s">
        <v>45</v>
      </c>
      <c r="F57" s="15">
        <v>2</v>
      </c>
      <c r="G57" s="15">
        <v>3</v>
      </c>
      <c r="H57" s="15">
        <v>20</v>
      </c>
      <c r="I57" s="25" t="s">
        <v>147</v>
      </c>
    </row>
    <row r="58" spans="1:9" ht="14.25">
      <c r="A58" s="15" t="s">
        <v>129</v>
      </c>
      <c r="B58" s="15">
        <v>34</v>
      </c>
      <c r="C58" s="15" t="s">
        <v>129</v>
      </c>
      <c r="D58" s="16" t="s">
        <v>130</v>
      </c>
      <c r="E58" s="10" t="s">
        <v>131</v>
      </c>
      <c r="F58" s="15">
        <v>4</v>
      </c>
      <c r="G58" s="15">
        <v>4</v>
      </c>
      <c r="H58" s="15">
        <v>20</v>
      </c>
      <c r="I58" s="25" t="s">
        <v>147</v>
      </c>
    </row>
    <row r="59" spans="1:9" ht="14.25">
      <c r="A59" s="15" t="s">
        <v>132</v>
      </c>
      <c r="B59" s="15">
        <v>35</v>
      </c>
      <c r="C59" s="15" t="s">
        <v>132</v>
      </c>
      <c r="D59" s="16" t="s">
        <v>133</v>
      </c>
      <c r="E59" s="10" t="s">
        <v>134</v>
      </c>
      <c r="F59" s="15">
        <v>8</v>
      </c>
      <c r="G59" s="15">
        <v>4</v>
      </c>
      <c r="H59" s="15">
        <v>30</v>
      </c>
      <c r="I59" s="25" t="s">
        <v>147</v>
      </c>
    </row>
    <row r="60" spans="1:9" ht="14.25">
      <c r="A60" s="15" t="s">
        <v>135</v>
      </c>
      <c r="B60" s="15">
        <v>36</v>
      </c>
      <c r="C60" s="15" t="s">
        <v>135</v>
      </c>
      <c r="D60" s="16" t="s">
        <v>136</v>
      </c>
      <c r="E60" s="10" t="s">
        <v>137</v>
      </c>
      <c r="F60" s="15">
        <v>6</v>
      </c>
      <c r="G60" s="15">
        <v>4</v>
      </c>
      <c r="H60" s="15">
        <v>25</v>
      </c>
      <c r="I60" s="25" t="s">
        <v>147</v>
      </c>
    </row>
    <row r="61" spans="1:9" ht="14.25">
      <c r="A61" s="15" t="s">
        <v>138</v>
      </c>
      <c r="B61" s="15">
        <v>37</v>
      </c>
      <c r="C61" s="15" t="s">
        <v>138</v>
      </c>
      <c r="D61" s="16" t="s">
        <v>139</v>
      </c>
      <c r="E61" s="10" t="s">
        <v>140</v>
      </c>
      <c r="F61" s="15">
        <v>5</v>
      </c>
      <c r="G61" s="15">
        <v>4</v>
      </c>
      <c r="H61" s="15">
        <v>25</v>
      </c>
      <c r="I61" s="25" t="s">
        <v>147</v>
      </c>
    </row>
    <row r="62" spans="1:9" ht="14.25">
      <c r="A62" s="15" t="s">
        <v>141</v>
      </c>
      <c r="B62" s="15">
        <v>38</v>
      </c>
      <c r="C62" s="15" t="s">
        <v>141</v>
      </c>
      <c r="D62" s="16" t="s">
        <v>142</v>
      </c>
      <c r="E62" s="10" t="s">
        <v>143</v>
      </c>
      <c r="F62" s="15">
        <v>5</v>
      </c>
      <c r="G62" s="15">
        <v>4</v>
      </c>
      <c r="H62" s="15">
        <v>25</v>
      </c>
      <c r="I62" s="25" t="s">
        <v>147</v>
      </c>
    </row>
    <row r="63" spans="1:9" ht="14.25">
      <c r="A63" s="15" t="s">
        <v>144</v>
      </c>
      <c r="B63" s="15">
        <v>39</v>
      </c>
      <c r="C63" s="15" t="s">
        <v>144</v>
      </c>
      <c r="D63" s="16" t="s">
        <v>145</v>
      </c>
      <c r="E63" s="10" t="s">
        <v>146</v>
      </c>
      <c r="F63" s="15">
        <v>4</v>
      </c>
      <c r="G63" s="15">
        <v>4</v>
      </c>
      <c r="H63" s="15">
        <v>20</v>
      </c>
      <c r="I63" s="25" t="s">
        <v>147</v>
      </c>
    </row>
    <row r="64" spans="1:9" ht="14.25">
      <c r="A64" s="15" t="s">
        <v>46</v>
      </c>
      <c r="B64" s="15">
        <v>40</v>
      </c>
      <c r="C64" s="15" t="s">
        <v>46</v>
      </c>
      <c r="D64" s="16" t="s">
        <v>47</v>
      </c>
      <c r="E64" s="10" t="s">
        <v>48</v>
      </c>
      <c r="F64" s="15">
        <v>4</v>
      </c>
      <c r="G64" s="15">
        <v>3</v>
      </c>
      <c r="H64" s="15">
        <v>25</v>
      </c>
      <c r="I64" s="25" t="s">
        <v>147</v>
      </c>
    </row>
  </sheetData>
  <mergeCells count="11">
    <mergeCell ref="G50:G51"/>
    <mergeCell ref="A5:E5"/>
    <mergeCell ref="A6:E6"/>
    <mergeCell ref="A7:E7"/>
    <mergeCell ref="H50:H51"/>
    <mergeCell ref="A50:A51"/>
    <mergeCell ref="B50:B51"/>
    <mergeCell ref="C50:C51"/>
    <mergeCell ref="D50:D51"/>
    <mergeCell ref="E50:E51"/>
    <mergeCell ref="F50:F51"/>
  </mergeCells>
  <printOptions/>
  <pageMargins left="0.75" right="0.75" top="1" bottom="1" header="0.5" footer="0.5"/>
  <pageSetup horizontalDpi="600" verticalDpi="600" orientation="landscape" paperSize="9" scale="60" r:id="rId2"/>
  <rowBreaks count="2" manualBreakCount="2">
    <brk id="22" max="255" man="1"/>
    <brk id="65" max="19" man="1"/>
  </rowBreaks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67"/>
  <sheetViews>
    <sheetView showGridLines="0" zoomScale="85" zoomScaleNormal="85" workbookViewId="0" topLeftCell="A1">
      <selection activeCell="K1" sqref="K1:T16384"/>
    </sheetView>
  </sheetViews>
  <sheetFormatPr defaultColWidth="9.140625" defaultRowHeight="12.75"/>
  <cols>
    <col min="1" max="1" width="10.421875" style="0" customWidth="1"/>
    <col min="4" max="4" width="60.00390625" style="0" customWidth="1"/>
    <col min="5" max="5" width="19.140625" style="0" customWidth="1"/>
    <col min="9" max="9" width="13.57421875" style="0" customWidth="1"/>
    <col min="11" max="20" width="0" style="0" hidden="1" customWidth="1"/>
  </cols>
  <sheetData>
    <row r="1" spans="1:4" ht="20.25">
      <c r="A1" s="39" t="s">
        <v>149</v>
      </c>
      <c r="B1" s="40"/>
      <c r="C1" s="40"/>
      <c r="D1" s="40"/>
    </row>
    <row r="2" spans="1:4" ht="20.25">
      <c r="A2" s="39" t="s">
        <v>150</v>
      </c>
      <c r="B2" s="40"/>
      <c r="C2" s="40"/>
      <c r="D2" s="40"/>
    </row>
    <row r="3" ht="15">
      <c r="A3" s="6"/>
    </row>
    <row r="5" spans="1:6" ht="15">
      <c r="A5" s="54" t="s">
        <v>151</v>
      </c>
      <c r="B5" s="54"/>
      <c r="C5" s="54"/>
      <c r="D5" s="54"/>
      <c r="E5" s="54"/>
      <c r="F5" s="38">
        <f>F21</f>
        <v>0</v>
      </c>
    </row>
    <row r="6" spans="1:6" ht="15">
      <c r="A6" s="54" t="s">
        <v>152</v>
      </c>
      <c r="B6" s="54"/>
      <c r="C6" s="54"/>
      <c r="D6" s="54"/>
      <c r="E6" s="54"/>
      <c r="F6" s="38">
        <f>M21</f>
        <v>0</v>
      </c>
    </row>
    <row r="7" spans="1:6" ht="15">
      <c r="A7" s="54" t="s">
        <v>212</v>
      </c>
      <c r="B7" s="54"/>
      <c r="C7" s="54"/>
      <c r="D7" s="54"/>
      <c r="E7" s="54"/>
      <c r="F7" s="38">
        <f>N21</f>
        <v>0</v>
      </c>
    </row>
    <row r="8" spans="1:6" ht="15">
      <c r="A8" s="54" t="s">
        <v>213</v>
      </c>
      <c r="B8" s="54"/>
      <c r="C8" s="54"/>
      <c r="D8" s="54"/>
      <c r="E8" s="54"/>
      <c r="F8" s="38">
        <f>SUM(Q21+T21)</f>
        <v>0</v>
      </c>
    </row>
    <row r="9" ht="12.75">
      <c r="F9" s="7"/>
    </row>
    <row r="10" spans="1:20" ht="31.5" customHeight="1">
      <c r="A10" s="37" t="s">
        <v>1</v>
      </c>
      <c r="B10" s="37" t="s">
        <v>0</v>
      </c>
      <c r="C10" s="37" t="s">
        <v>1</v>
      </c>
      <c r="D10" s="37" t="s">
        <v>2</v>
      </c>
      <c r="E10" s="37" t="s">
        <v>3</v>
      </c>
      <c r="F10" s="37" t="s">
        <v>4</v>
      </c>
      <c r="G10" s="37" t="s">
        <v>5</v>
      </c>
      <c r="H10" s="37" t="s">
        <v>6</v>
      </c>
      <c r="I10" s="37" t="s">
        <v>261</v>
      </c>
      <c r="K10" s="4"/>
      <c r="L10" s="4"/>
      <c r="M10" s="4" t="s">
        <v>53</v>
      </c>
      <c r="N10" s="4" t="s">
        <v>147</v>
      </c>
      <c r="O10" s="4" t="s">
        <v>211</v>
      </c>
      <c r="P10" s="4" t="s">
        <v>214</v>
      </c>
      <c r="Q10" s="4" t="s">
        <v>215</v>
      </c>
      <c r="R10" s="4" t="s">
        <v>210</v>
      </c>
      <c r="S10" s="4" t="s">
        <v>216</v>
      </c>
      <c r="T10" s="4" t="s">
        <v>217</v>
      </c>
    </row>
    <row r="11" spans="1:20" ht="15">
      <c r="A11" s="8"/>
      <c r="B11" s="10">
        <f aca="true" t="shared" si="0" ref="B11:B19">IF(A11="","",VLOOKUP(A11,level5,2,FALSE))</f>
      </c>
      <c r="C11" s="10">
        <f aca="true" t="shared" si="1" ref="C11:C19">IF(A11="","",VLOOKUP(A11,level5,3,FALSE))</f>
      </c>
      <c r="D11" s="12">
        <f aca="true" t="shared" si="2" ref="D11:D19">IF(A11="","",VLOOKUP(A11,level5,4,FALSE))</f>
      </c>
      <c r="E11" s="10">
        <f aca="true" t="shared" si="3" ref="E11:E19">IF(A11="","",VLOOKUP(A11,level5,5,FALSE))</f>
      </c>
      <c r="F11" s="10">
        <f aca="true" t="shared" si="4" ref="F11:F19">IF(A11="","",VLOOKUP(A11,level5,6,FALSE))</f>
      </c>
      <c r="G11" s="10">
        <f aca="true" t="shared" si="5" ref="G11:G19">IF(A11="","",VLOOKUP(A11,level5,7,FALSE))</f>
      </c>
      <c r="H11" s="10">
        <f aca="true" t="shared" si="6" ref="H11:H19">IF(A11="","",VLOOKUP(A11,level5,8,FALSE))</f>
      </c>
      <c r="I11" s="11">
        <f aca="true" t="shared" si="7" ref="I11:I19">IF(A11="","",VLOOKUP(A11,level5,9,FALSE))</f>
      </c>
      <c r="M11" s="1">
        <f>IF(I11="","",IF(I11="M",F11,""))</f>
      </c>
      <c r="N11" s="1">
        <f>IF(I11="","",IF(I11="O",F11,""))</f>
      </c>
      <c r="O11" s="1">
        <f>IF(I11="","",IF(G11=6,1,""))</f>
      </c>
      <c r="P11" s="1">
        <f>IF(I11="","",IF(I11="o",1,""))</f>
      </c>
      <c r="Q11" s="1">
        <f>IF(SUM(O11:P11)=2,F11,"")</f>
      </c>
      <c r="R11" s="1">
        <f>IF(L11="","",IF(J11=5,1,""))</f>
      </c>
      <c r="S11" s="1">
        <f>IF(L11="","",IF(L11="o",1,""))</f>
      </c>
      <c r="T11" s="1">
        <f>IF(SUM(R11:S11)=2,I11,"")</f>
      </c>
    </row>
    <row r="12" spans="1:20" ht="15">
      <c r="A12" s="8"/>
      <c r="B12" s="10">
        <f t="shared" si="0"/>
      </c>
      <c r="C12" s="10">
        <f t="shared" si="1"/>
      </c>
      <c r="D12" s="12">
        <f t="shared" si="2"/>
      </c>
      <c r="E12" s="10">
        <f t="shared" si="3"/>
      </c>
      <c r="F12" s="10">
        <f t="shared" si="4"/>
      </c>
      <c r="G12" s="10">
        <f t="shared" si="5"/>
      </c>
      <c r="H12" s="10">
        <f t="shared" si="6"/>
      </c>
      <c r="I12" s="11">
        <f t="shared" si="7"/>
      </c>
      <c r="M12" s="1">
        <f aca="true" t="shared" si="8" ref="M12:M17">IF(I12="","",IF(I12="M",F12,""))</f>
      </c>
      <c r="N12" s="1">
        <f aca="true" t="shared" si="9" ref="N12:N17">IF(I12="","",IF(I12="O",F12,""))</f>
      </c>
      <c r="O12" s="1">
        <f aca="true" t="shared" si="10" ref="O12:O17">IF(I12="","",IF(G12=6,1,""))</f>
      </c>
      <c r="P12" s="1">
        <f aca="true" t="shared" si="11" ref="P12:P17">IF(I12="","",IF(I12="o",1,""))</f>
      </c>
      <c r="Q12" s="1">
        <f aca="true" t="shared" si="12" ref="Q12:Q17">IF(SUM(O12:P12)=2,F12,"")</f>
      </c>
      <c r="R12" s="1">
        <f aca="true" t="shared" si="13" ref="R12:R17">IF(L12="","",IF(J12=5,1,""))</f>
      </c>
      <c r="S12" s="1">
        <f aca="true" t="shared" si="14" ref="S12:S17">IF(L12="","",IF(L12="o",1,""))</f>
      </c>
      <c r="T12" s="1">
        <f aca="true" t="shared" si="15" ref="T12:T17">IF(SUM(R12:S12)=2,I12,"")</f>
      </c>
    </row>
    <row r="13" spans="1:20" ht="15">
      <c r="A13" s="8"/>
      <c r="B13" s="10">
        <f t="shared" si="0"/>
      </c>
      <c r="C13" s="10">
        <f t="shared" si="1"/>
      </c>
      <c r="D13" s="12">
        <f t="shared" si="2"/>
      </c>
      <c r="E13" s="10">
        <f t="shared" si="3"/>
      </c>
      <c r="F13" s="10">
        <f t="shared" si="4"/>
      </c>
      <c r="G13" s="10">
        <f t="shared" si="5"/>
      </c>
      <c r="H13" s="10">
        <f t="shared" si="6"/>
      </c>
      <c r="I13" s="11">
        <f t="shared" si="7"/>
      </c>
      <c r="M13" s="1">
        <f t="shared" si="8"/>
      </c>
      <c r="N13" s="1">
        <f t="shared" si="9"/>
      </c>
      <c r="O13" s="1">
        <f t="shared" si="10"/>
      </c>
      <c r="P13" s="1">
        <f t="shared" si="11"/>
      </c>
      <c r="Q13" s="1">
        <f t="shared" si="12"/>
      </c>
      <c r="R13" s="1">
        <f t="shared" si="13"/>
      </c>
      <c r="S13" s="1">
        <f t="shared" si="14"/>
      </c>
      <c r="T13" s="1">
        <f t="shared" si="15"/>
      </c>
    </row>
    <row r="14" spans="1:20" ht="15">
      <c r="A14" s="8"/>
      <c r="B14" s="10">
        <f t="shared" si="0"/>
      </c>
      <c r="C14" s="10">
        <f t="shared" si="1"/>
      </c>
      <c r="D14" s="12">
        <f t="shared" si="2"/>
      </c>
      <c r="E14" s="10">
        <f t="shared" si="3"/>
      </c>
      <c r="F14" s="10">
        <f t="shared" si="4"/>
      </c>
      <c r="G14" s="10">
        <f t="shared" si="5"/>
      </c>
      <c r="H14" s="10">
        <f t="shared" si="6"/>
      </c>
      <c r="I14" s="11">
        <f t="shared" si="7"/>
      </c>
      <c r="M14" s="1">
        <f t="shared" si="8"/>
      </c>
      <c r="N14" s="1">
        <f t="shared" si="9"/>
      </c>
      <c r="O14" s="1">
        <f t="shared" si="10"/>
      </c>
      <c r="P14" s="1">
        <f t="shared" si="11"/>
      </c>
      <c r="Q14" s="1">
        <f t="shared" si="12"/>
      </c>
      <c r="R14" s="1">
        <f t="shared" si="13"/>
      </c>
      <c r="S14" s="1">
        <f t="shared" si="14"/>
      </c>
      <c r="T14" s="1">
        <f t="shared" si="15"/>
      </c>
    </row>
    <row r="15" spans="1:20" ht="15">
      <c r="A15" s="8"/>
      <c r="B15" s="10">
        <f t="shared" si="0"/>
      </c>
      <c r="C15" s="10">
        <f t="shared" si="1"/>
      </c>
      <c r="D15" s="12">
        <f t="shared" si="2"/>
      </c>
      <c r="E15" s="10">
        <f t="shared" si="3"/>
      </c>
      <c r="F15" s="10">
        <f t="shared" si="4"/>
      </c>
      <c r="G15" s="10">
        <f t="shared" si="5"/>
      </c>
      <c r="H15" s="10">
        <f t="shared" si="6"/>
      </c>
      <c r="I15" s="11">
        <f t="shared" si="7"/>
      </c>
      <c r="M15" s="1">
        <f t="shared" si="8"/>
      </c>
      <c r="N15" s="1">
        <f t="shared" si="9"/>
      </c>
      <c r="O15" s="1">
        <f t="shared" si="10"/>
      </c>
      <c r="P15" s="1">
        <f t="shared" si="11"/>
      </c>
      <c r="Q15" s="1">
        <f t="shared" si="12"/>
      </c>
      <c r="R15" s="1">
        <f t="shared" si="13"/>
      </c>
      <c r="S15" s="1">
        <f t="shared" si="14"/>
      </c>
      <c r="T15" s="1">
        <f t="shared" si="15"/>
      </c>
    </row>
    <row r="16" spans="1:20" ht="15">
      <c r="A16" s="8"/>
      <c r="B16" s="10">
        <f t="shared" si="0"/>
      </c>
      <c r="C16" s="10">
        <f t="shared" si="1"/>
      </c>
      <c r="D16" s="12">
        <f t="shared" si="2"/>
      </c>
      <c r="E16" s="10">
        <f t="shared" si="3"/>
      </c>
      <c r="F16" s="10">
        <f t="shared" si="4"/>
      </c>
      <c r="G16" s="10">
        <f t="shared" si="5"/>
      </c>
      <c r="H16" s="10">
        <f t="shared" si="6"/>
      </c>
      <c r="I16" s="11">
        <f t="shared" si="7"/>
      </c>
      <c r="M16" s="1">
        <f t="shared" si="8"/>
      </c>
      <c r="N16" s="1">
        <f t="shared" si="9"/>
      </c>
      <c r="O16" s="1">
        <f t="shared" si="10"/>
      </c>
      <c r="P16" s="1">
        <f t="shared" si="11"/>
      </c>
      <c r="Q16" s="1">
        <f t="shared" si="12"/>
      </c>
      <c r="R16" s="1">
        <f t="shared" si="13"/>
      </c>
      <c r="S16" s="1">
        <f t="shared" si="14"/>
      </c>
      <c r="T16" s="1">
        <f t="shared" si="15"/>
      </c>
    </row>
    <row r="17" spans="1:20" ht="15">
      <c r="A17" s="8"/>
      <c r="B17" s="10">
        <f t="shared" si="0"/>
      </c>
      <c r="C17" s="10">
        <f t="shared" si="1"/>
      </c>
      <c r="D17" s="12">
        <f t="shared" si="2"/>
      </c>
      <c r="E17" s="10">
        <f t="shared" si="3"/>
      </c>
      <c r="F17" s="10">
        <f t="shared" si="4"/>
      </c>
      <c r="G17" s="10">
        <f t="shared" si="5"/>
      </c>
      <c r="H17" s="10">
        <f t="shared" si="6"/>
      </c>
      <c r="I17" s="11">
        <f t="shared" si="7"/>
      </c>
      <c r="M17" s="1">
        <f t="shared" si="8"/>
      </c>
      <c r="N17" s="1">
        <f t="shared" si="9"/>
      </c>
      <c r="O17" s="1">
        <f t="shared" si="10"/>
      </c>
      <c r="P17" s="1">
        <f t="shared" si="11"/>
      </c>
      <c r="Q17" s="1">
        <f t="shared" si="12"/>
      </c>
      <c r="R17" s="1">
        <f t="shared" si="13"/>
      </c>
      <c r="S17" s="1">
        <f t="shared" si="14"/>
      </c>
      <c r="T17" s="1">
        <f t="shared" si="15"/>
      </c>
    </row>
    <row r="18" spans="1:20" ht="15">
      <c r="A18" s="8"/>
      <c r="B18" s="10">
        <f t="shared" si="0"/>
      </c>
      <c r="C18" s="10">
        <f t="shared" si="1"/>
      </c>
      <c r="D18" s="12">
        <f t="shared" si="2"/>
      </c>
      <c r="E18" s="10">
        <f t="shared" si="3"/>
      </c>
      <c r="F18" s="10">
        <f t="shared" si="4"/>
      </c>
      <c r="G18" s="10">
        <f t="shared" si="5"/>
      </c>
      <c r="H18" s="10">
        <f t="shared" si="6"/>
      </c>
      <c r="I18" s="11">
        <f t="shared" si="7"/>
      </c>
      <c r="M18" s="1">
        <f>IF(I18="","",IF(I18="M",F18,""))</f>
      </c>
      <c r="N18" s="1">
        <f>IF(I18="","",IF(I18="O",F18,""))</f>
      </c>
      <c r="O18" s="1">
        <f>IF(I18="","",IF(G18=6,1,""))</f>
      </c>
      <c r="P18" s="1">
        <f>IF(I18="","",IF(I18="o",1,""))</f>
      </c>
      <c r="Q18" s="1">
        <f>IF(SUM(O18:P18)=2,F18,"")</f>
      </c>
      <c r="R18" s="1">
        <f>IF(L18="","",IF(J18=5,1,""))</f>
      </c>
      <c r="S18" s="1">
        <f>IF(L18="","",IF(L18="o",1,""))</f>
      </c>
      <c r="T18" s="1">
        <f>IF(SUM(R18:S18)=2,I18,"")</f>
      </c>
    </row>
    <row r="19" spans="1:20" ht="15">
      <c r="A19" s="8"/>
      <c r="B19" s="10">
        <f t="shared" si="0"/>
      </c>
      <c r="C19" s="10">
        <f t="shared" si="1"/>
      </c>
      <c r="D19" s="12">
        <f t="shared" si="2"/>
      </c>
      <c r="E19" s="10">
        <f t="shared" si="3"/>
      </c>
      <c r="F19" s="10">
        <f t="shared" si="4"/>
      </c>
      <c r="G19" s="10">
        <f t="shared" si="5"/>
      </c>
      <c r="H19" s="10">
        <f t="shared" si="6"/>
      </c>
      <c r="I19" s="11">
        <f t="shared" si="7"/>
      </c>
      <c r="M19" s="1">
        <f>IF(I19="","",IF(I19="M",F19,""))</f>
      </c>
      <c r="N19" s="1">
        <f>IF(I19="","",IF(I19="O",F19,""))</f>
      </c>
      <c r="O19" s="1">
        <f>IF(I19="","",IF(G19=6,1,""))</f>
      </c>
      <c r="P19" s="1">
        <f>IF(I19="","",IF(I19="o",1,""))</f>
      </c>
      <c r="Q19" s="1">
        <f>IF(SUM(O19:P19)=2,F19,"")</f>
      </c>
      <c r="R19" s="1">
        <f>IF(I19="","",IF(G19=5,1,""))</f>
      </c>
      <c r="S19" s="1">
        <f>IF(I19="","",IF(I19="o",1,""))</f>
      </c>
      <c r="T19" s="1">
        <f>IF(SUM(R19:S19)=2,F19,"")</f>
      </c>
    </row>
    <row r="20" spans="1:20" ht="15">
      <c r="A20" s="2"/>
      <c r="B20" s="2"/>
      <c r="C20" s="2"/>
      <c r="D20" s="2"/>
      <c r="E20" s="2"/>
      <c r="F20" s="2"/>
      <c r="G20" s="2"/>
      <c r="H20" s="2"/>
      <c r="I20" s="3"/>
      <c r="M20" s="1"/>
      <c r="N20" s="1"/>
      <c r="O20" s="1"/>
      <c r="P20" s="1"/>
      <c r="Q20" s="1"/>
      <c r="R20" s="1"/>
      <c r="S20" s="1"/>
      <c r="T20" s="1"/>
    </row>
    <row r="21" spans="1:20" ht="15">
      <c r="A21" s="2"/>
      <c r="B21" s="2"/>
      <c r="C21" s="2"/>
      <c r="D21" s="2"/>
      <c r="E21" s="2" t="s">
        <v>51</v>
      </c>
      <c r="F21" s="2">
        <f>SUM(F11:F20)</f>
        <v>0</v>
      </c>
      <c r="G21" s="2"/>
      <c r="H21" s="2"/>
      <c r="I21" s="3"/>
      <c r="K21" s="2"/>
      <c r="L21" s="2"/>
      <c r="M21" s="2">
        <f>SUM(M11:M20)</f>
        <v>0</v>
      </c>
      <c r="N21" s="2">
        <f>SUM(N11:N20)</f>
        <v>0</v>
      </c>
      <c r="O21" s="2"/>
      <c r="P21" s="1"/>
      <c r="Q21" s="2">
        <f>SUM(Q11:Q20)</f>
        <v>0</v>
      </c>
      <c r="R21" s="2"/>
      <c r="S21" s="1"/>
      <c r="T21" s="2">
        <f>SUM(T11:T20)</f>
        <v>0</v>
      </c>
    </row>
    <row r="23" spans="1:9" ht="33.75" customHeight="1">
      <c r="A23" s="37" t="s">
        <v>1</v>
      </c>
      <c r="B23" s="37" t="s">
        <v>0</v>
      </c>
      <c r="C23" s="37" t="s">
        <v>1</v>
      </c>
      <c r="D23" s="37" t="s">
        <v>2</v>
      </c>
      <c r="E23" s="37" t="s">
        <v>3</v>
      </c>
      <c r="F23" s="37" t="s">
        <v>4</v>
      </c>
      <c r="G23" s="37" t="s">
        <v>5</v>
      </c>
      <c r="H23" s="37" t="s">
        <v>6</v>
      </c>
      <c r="I23" s="37" t="s">
        <v>261</v>
      </c>
    </row>
    <row r="24" spans="1:9" ht="14.25">
      <c r="A24" s="15" t="s">
        <v>72</v>
      </c>
      <c r="B24" s="15">
        <v>15</v>
      </c>
      <c r="C24" s="15" t="s">
        <v>72</v>
      </c>
      <c r="D24" s="29" t="s">
        <v>73</v>
      </c>
      <c r="E24" s="10" t="s">
        <v>74</v>
      </c>
      <c r="F24" s="15">
        <v>4</v>
      </c>
      <c r="G24" s="15">
        <v>4</v>
      </c>
      <c r="H24" s="15">
        <v>25</v>
      </c>
      <c r="I24" s="25" t="s">
        <v>147</v>
      </c>
    </row>
    <row r="25" spans="1:9" ht="28.5">
      <c r="A25" s="15" t="s">
        <v>153</v>
      </c>
      <c r="B25" s="15">
        <v>1</v>
      </c>
      <c r="C25" s="15" t="s">
        <v>153</v>
      </c>
      <c r="D25" s="29" t="s">
        <v>154</v>
      </c>
      <c r="E25" s="10" t="s">
        <v>155</v>
      </c>
      <c r="F25" s="15">
        <v>6</v>
      </c>
      <c r="G25" s="15">
        <v>5</v>
      </c>
      <c r="H25" s="15">
        <v>25</v>
      </c>
      <c r="I25" s="25" t="s">
        <v>53</v>
      </c>
    </row>
    <row r="26" spans="1:9" ht="14.25">
      <c r="A26" s="15" t="s">
        <v>162</v>
      </c>
      <c r="B26" s="15">
        <v>5</v>
      </c>
      <c r="C26" s="15" t="s">
        <v>162</v>
      </c>
      <c r="D26" s="29" t="s">
        <v>163</v>
      </c>
      <c r="E26" s="10" t="s">
        <v>164</v>
      </c>
      <c r="F26" s="15">
        <v>6</v>
      </c>
      <c r="G26" s="15">
        <v>5</v>
      </c>
      <c r="H26" s="15">
        <v>30</v>
      </c>
      <c r="I26" s="25" t="s">
        <v>147</v>
      </c>
    </row>
    <row r="27" spans="1:9" ht="14.25">
      <c r="A27" s="15" t="s">
        <v>81</v>
      </c>
      <c r="B27" s="15">
        <v>17</v>
      </c>
      <c r="C27" s="15" t="s">
        <v>81</v>
      </c>
      <c r="D27" s="29" t="s">
        <v>82</v>
      </c>
      <c r="E27" s="10" t="s">
        <v>83</v>
      </c>
      <c r="F27" s="15">
        <v>4</v>
      </c>
      <c r="G27" s="15">
        <v>4</v>
      </c>
      <c r="H27" s="15">
        <v>25</v>
      </c>
      <c r="I27" s="25" t="s">
        <v>147</v>
      </c>
    </row>
    <row r="28" spans="1:9" ht="28.5">
      <c r="A28" s="15" t="s">
        <v>84</v>
      </c>
      <c r="B28" s="15">
        <v>18</v>
      </c>
      <c r="C28" s="15" t="s">
        <v>84</v>
      </c>
      <c r="D28" s="29" t="s">
        <v>85</v>
      </c>
      <c r="E28" s="10" t="s">
        <v>86</v>
      </c>
      <c r="F28" s="15">
        <v>3</v>
      </c>
      <c r="G28" s="15">
        <v>4</v>
      </c>
      <c r="H28" s="15">
        <v>20</v>
      </c>
      <c r="I28" s="25" t="s">
        <v>147</v>
      </c>
    </row>
    <row r="29" spans="1:9" ht="28.5">
      <c r="A29" s="15" t="s">
        <v>165</v>
      </c>
      <c r="B29" s="15">
        <v>6</v>
      </c>
      <c r="C29" s="15" t="s">
        <v>165</v>
      </c>
      <c r="D29" s="29" t="s">
        <v>166</v>
      </c>
      <c r="E29" s="10" t="s">
        <v>167</v>
      </c>
      <c r="F29" s="15">
        <v>6</v>
      </c>
      <c r="G29" s="15">
        <v>5</v>
      </c>
      <c r="H29" s="15">
        <v>30</v>
      </c>
      <c r="I29" s="25" t="s">
        <v>147</v>
      </c>
    </row>
    <row r="30" spans="1:9" ht="14.25">
      <c r="A30" s="15" t="s">
        <v>192</v>
      </c>
      <c r="B30" s="15">
        <v>39</v>
      </c>
      <c r="C30" s="15" t="s">
        <v>192</v>
      </c>
      <c r="D30" s="29" t="s">
        <v>193</v>
      </c>
      <c r="E30" s="10" t="s">
        <v>194</v>
      </c>
      <c r="F30" s="15">
        <v>7</v>
      </c>
      <c r="G30" s="15">
        <v>6</v>
      </c>
      <c r="H30" s="15">
        <v>40</v>
      </c>
      <c r="I30" s="25" t="s">
        <v>147</v>
      </c>
    </row>
    <row r="31" spans="1:9" ht="14.25">
      <c r="A31" s="15" t="s">
        <v>75</v>
      </c>
      <c r="B31" s="15">
        <v>2</v>
      </c>
      <c r="C31" s="15" t="s">
        <v>75</v>
      </c>
      <c r="D31" s="29" t="s">
        <v>76</v>
      </c>
      <c r="E31" s="10" t="s">
        <v>77</v>
      </c>
      <c r="F31" s="15">
        <v>5</v>
      </c>
      <c r="G31" s="15">
        <v>4</v>
      </c>
      <c r="H31" s="15">
        <v>30</v>
      </c>
      <c r="I31" s="25" t="s">
        <v>53</v>
      </c>
    </row>
    <row r="32" spans="1:9" ht="28.5">
      <c r="A32" s="15" t="s">
        <v>78</v>
      </c>
      <c r="B32" s="15">
        <v>16</v>
      </c>
      <c r="C32" s="15" t="s">
        <v>78</v>
      </c>
      <c r="D32" s="29" t="s">
        <v>79</v>
      </c>
      <c r="E32" s="10" t="s">
        <v>80</v>
      </c>
      <c r="F32" s="15">
        <v>5</v>
      </c>
      <c r="G32" s="15">
        <v>4</v>
      </c>
      <c r="H32" s="15">
        <v>25</v>
      </c>
      <c r="I32" s="25" t="s">
        <v>147</v>
      </c>
    </row>
    <row r="33" spans="1:9" ht="14.25">
      <c r="A33" s="15" t="s">
        <v>195</v>
      </c>
      <c r="B33" s="15">
        <v>40</v>
      </c>
      <c r="C33" s="15" t="s">
        <v>195</v>
      </c>
      <c r="D33" s="29" t="s">
        <v>196</v>
      </c>
      <c r="E33" s="10" t="s">
        <v>197</v>
      </c>
      <c r="F33" s="15">
        <v>5</v>
      </c>
      <c r="G33" s="15">
        <v>6</v>
      </c>
      <c r="H33" s="15">
        <v>30</v>
      </c>
      <c r="I33" s="25" t="s">
        <v>147</v>
      </c>
    </row>
    <row r="34" spans="1:9" ht="14.25">
      <c r="A34" s="15" t="s">
        <v>198</v>
      </c>
      <c r="B34" s="15">
        <v>41</v>
      </c>
      <c r="C34" s="15" t="s">
        <v>198</v>
      </c>
      <c r="D34" s="29" t="s">
        <v>199</v>
      </c>
      <c r="E34" s="10" t="s">
        <v>200</v>
      </c>
      <c r="F34" s="15">
        <v>10</v>
      </c>
      <c r="G34" s="15">
        <v>6</v>
      </c>
      <c r="H34" s="15">
        <v>40</v>
      </c>
      <c r="I34" s="25" t="s">
        <v>147</v>
      </c>
    </row>
    <row r="35" spans="1:9" ht="14.25">
      <c r="A35" s="15" t="s">
        <v>156</v>
      </c>
      <c r="B35" s="15">
        <v>3</v>
      </c>
      <c r="C35" s="15" t="s">
        <v>156</v>
      </c>
      <c r="D35" s="29" t="s">
        <v>157</v>
      </c>
      <c r="E35" s="10" t="s">
        <v>158</v>
      </c>
      <c r="F35" s="15">
        <v>6</v>
      </c>
      <c r="G35" s="15">
        <v>5</v>
      </c>
      <c r="H35" s="15">
        <v>30</v>
      </c>
      <c r="I35" s="25" t="s">
        <v>53</v>
      </c>
    </row>
    <row r="36" spans="1:9" ht="14.25">
      <c r="A36" s="15" t="s">
        <v>87</v>
      </c>
      <c r="B36" s="15">
        <v>19</v>
      </c>
      <c r="C36" s="15" t="s">
        <v>87</v>
      </c>
      <c r="D36" s="29" t="s">
        <v>88</v>
      </c>
      <c r="E36" s="10" t="s">
        <v>89</v>
      </c>
      <c r="F36" s="15">
        <v>6</v>
      </c>
      <c r="G36" s="15">
        <v>4</v>
      </c>
      <c r="H36" s="15">
        <v>25</v>
      </c>
      <c r="I36" s="25" t="s">
        <v>147</v>
      </c>
    </row>
    <row r="37" spans="1:9" ht="28.5">
      <c r="A37" s="15" t="s">
        <v>108</v>
      </c>
      <c r="B37" s="15">
        <v>26</v>
      </c>
      <c r="C37" s="15" t="s">
        <v>108</v>
      </c>
      <c r="D37" s="29" t="s">
        <v>109</v>
      </c>
      <c r="E37" s="10" t="s">
        <v>110</v>
      </c>
      <c r="F37" s="15">
        <v>4</v>
      </c>
      <c r="G37" s="15">
        <v>4</v>
      </c>
      <c r="H37" s="15">
        <v>20</v>
      </c>
      <c r="I37" s="25" t="s">
        <v>147</v>
      </c>
    </row>
    <row r="38" spans="1:9" ht="14.25">
      <c r="A38" s="15" t="s">
        <v>111</v>
      </c>
      <c r="B38" s="15">
        <v>27</v>
      </c>
      <c r="C38" s="15" t="s">
        <v>111</v>
      </c>
      <c r="D38" s="29" t="s">
        <v>112</v>
      </c>
      <c r="E38" s="10" t="s">
        <v>113</v>
      </c>
      <c r="F38" s="15">
        <v>4</v>
      </c>
      <c r="G38" s="15">
        <v>4</v>
      </c>
      <c r="H38" s="15">
        <v>20</v>
      </c>
      <c r="I38" s="25" t="s">
        <v>147</v>
      </c>
    </row>
    <row r="39" spans="1:9" ht="14.25">
      <c r="A39" s="15" t="s">
        <v>114</v>
      </c>
      <c r="B39" s="15">
        <v>28</v>
      </c>
      <c r="C39" s="15" t="s">
        <v>114</v>
      </c>
      <c r="D39" s="29" t="s">
        <v>115</v>
      </c>
      <c r="E39" s="10" t="s">
        <v>116</v>
      </c>
      <c r="F39" s="15">
        <v>3</v>
      </c>
      <c r="G39" s="15">
        <v>4</v>
      </c>
      <c r="H39" s="15">
        <v>10</v>
      </c>
      <c r="I39" s="25" t="s">
        <v>147</v>
      </c>
    </row>
    <row r="40" spans="1:9" ht="28.5">
      <c r="A40" s="15" t="s">
        <v>117</v>
      </c>
      <c r="B40" s="15">
        <v>29</v>
      </c>
      <c r="C40" s="15" t="s">
        <v>117</v>
      </c>
      <c r="D40" s="29" t="s">
        <v>118</v>
      </c>
      <c r="E40" s="10" t="s">
        <v>119</v>
      </c>
      <c r="F40" s="15">
        <v>3</v>
      </c>
      <c r="G40" s="15">
        <v>4</v>
      </c>
      <c r="H40" s="15">
        <v>15</v>
      </c>
      <c r="I40" s="25" t="s">
        <v>147</v>
      </c>
    </row>
    <row r="41" spans="1:9" ht="14.25">
      <c r="A41" s="15" t="s">
        <v>171</v>
      </c>
      <c r="B41" s="15">
        <v>8</v>
      </c>
      <c r="C41" s="15" t="s">
        <v>171</v>
      </c>
      <c r="D41" s="29" t="s">
        <v>172</v>
      </c>
      <c r="E41" s="10" t="s">
        <v>173</v>
      </c>
      <c r="F41" s="15">
        <v>7</v>
      </c>
      <c r="G41" s="15">
        <v>5</v>
      </c>
      <c r="H41" s="15">
        <v>30</v>
      </c>
      <c r="I41" s="25" t="s">
        <v>147</v>
      </c>
    </row>
    <row r="42" spans="1:9" ht="28.5">
      <c r="A42" s="15" t="s">
        <v>90</v>
      </c>
      <c r="B42" s="15">
        <v>20</v>
      </c>
      <c r="C42" s="15" t="s">
        <v>90</v>
      </c>
      <c r="D42" s="29" t="s">
        <v>91</v>
      </c>
      <c r="E42" s="10" t="s">
        <v>92</v>
      </c>
      <c r="F42" s="15">
        <v>4</v>
      </c>
      <c r="G42" s="15">
        <v>4</v>
      </c>
      <c r="H42" s="15">
        <v>20</v>
      </c>
      <c r="I42" s="25" t="s">
        <v>147</v>
      </c>
    </row>
    <row r="43" spans="1:9" ht="14.25">
      <c r="A43" s="15" t="s">
        <v>159</v>
      </c>
      <c r="B43" s="15">
        <v>4</v>
      </c>
      <c r="C43" s="15" t="s">
        <v>159</v>
      </c>
      <c r="D43" s="29" t="s">
        <v>160</v>
      </c>
      <c r="E43" s="10" t="s">
        <v>161</v>
      </c>
      <c r="F43" s="15">
        <v>6</v>
      </c>
      <c r="G43" s="15">
        <v>5</v>
      </c>
      <c r="H43" s="15">
        <v>30</v>
      </c>
      <c r="I43" s="25" t="s">
        <v>53</v>
      </c>
    </row>
    <row r="44" spans="1:9" ht="14.25">
      <c r="A44" s="15" t="s">
        <v>93</v>
      </c>
      <c r="B44" s="15">
        <v>21</v>
      </c>
      <c r="C44" s="15" t="s">
        <v>93</v>
      </c>
      <c r="D44" s="29" t="s">
        <v>94</v>
      </c>
      <c r="E44" s="10" t="s">
        <v>95</v>
      </c>
      <c r="F44" s="15">
        <v>4</v>
      </c>
      <c r="G44" s="15">
        <v>5</v>
      </c>
      <c r="H44" s="15">
        <v>25</v>
      </c>
      <c r="I44" s="25" t="s">
        <v>147</v>
      </c>
    </row>
    <row r="45" spans="1:9" ht="14.25">
      <c r="A45" s="15" t="s">
        <v>168</v>
      </c>
      <c r="B45" s="15">
        <v>7</v>
      </c>
      <c r="C45" s="15" t="s">
        <v>168</v>
      </c>
      <c r="D45" s="29" t="s">
        <v>169</v>
      </c>
      <c r="E45" s="10" t="s">
        <v>170</v>
      </c>
      <c r="F45" s="15">
        <v>4</v>
      </c>
      <c r="G45" s="15">
        <v>5</v>
      </c>
      <c r="H45" s="15">
        <v>25</v>
      </c>
      <c r="I45" s="25" t="s">
        <v>147</v>
      </c>
    </row>
    <row r="46" spans="1:9" ht="14.25">
      <c r="A46" s="15" t="s">
        <v>96</v>
      </c>
      <c r="B46" s="15">
        <v>22</v>
      </c>
      <c r="C46" s="15" t="s">
        <v>96</v>
      </c>
      <c r="D46" s="29" t="s">
        <v>97</v>
      </c>
      <c r="E46" s="10" t="s">
        <v>98</v>
      </c>
      <c r="F46" s="15">
        <v>5</v>
      </c>
      <c r="G46" s="15">
        <v>4</v>
      </c>
      <c r="H46" s="15">
        <v>25</v>
      </c>
      <c r="I46" s="25" t="s">
        <v>147</v>
      </c>
    </row>
    <row r="47" spans="1:9" ht="28.5">
      <c r="A47" s="15" t="s">
        <v>99</v>
      </c>
      <c r="B47" s="15">
        <v>23</v>
      </c>
      <c r="C47" s="15" t="s">
        <v>99</v>
      </c>
      <c r="D47" s="29" t="s">
        <v>100</v>
      </c>
      <c r="E47" s="10" t="s">
        <v>101</v>
      </c>
      <c r="F47" s="15">
        <v>5</v>
      </c>
      <c r="G47" s="15">
        <v>4</v>
      </c>
      <c r="H47" s="15">
        <v>25</v>
      </c>
      <c r="I47" s="25" t="s">
        <v>147</v>
      </c>
    </row>
    <row r="48" spans="1:9" ht="14.25">
      <c r="A48" s="15" t="s">
        <v>102</v>
      </c>
      <c r="B48" s="15">
        <v>24</v>
      </c>
      <c r="C48" s="15" t="s">
        <v>102</v>
      </c>
      <c r="D48" s="29" t="s">
        <v>103</v>
      </c>
      <c r="E48" s="10" t="s">
        <v>104</v>
      </c>
      <c r="F48" s="15">
        <v>3</v>
      </c>
      <c r="G48" s="15">
        <v>4</v>
      </c>
      <c r="H48" s="15">
        <v>20</v>
      </c>
      <c r="I48" s="25" t="s">
        <v>147</v>
      </c>
    </row>
    <row r="49" spans="1:9" ht="14.25">
      <c r="A49" s="15" t="s">
        <v>105</v>
      </c>
      <c r="B49" s="15">
        <v>25</v>
      </c>
      <c r="C49" s="15" t="s">
        <v>105</v>
      </c>
      <c r="D49" s="29" t="s">
        <v>106</v>
      </c>
      <c r="E49" s="10" t="s">
        <v>107</v>
      </c>
      <c r="F49" s="15">
        <v>4</v>
      </c>
      <c r="G49" s="15">
        <v>4</v>
      </c>
      <c r="H49" s="15">
        <v>20</v>
      </c>
      <c r="I49" s="25" t="s">
        <v>147</v>
      </c>
    </row>
    <row r="50" spans="1:9" ht="14.25">
      <c r="A50" s="15" t="s">
        <v>201</v>
      </c>
      <c r="B50" s="15">
        <v>42</v>
      </c>
      <c r="C50" s="15" t="s">
        <v>201</v>
      </c>
      <c r="D50" s="29" t="s">
        <v>202</v>
      </c>
      <c r="E50" s="10" t="s">
        <v>203</v>
      </c>
      <c r="F50" s="15">
        <v>7</v>
      </c>
      <c r="G50" s="15">
        <v>5</v>
      </c>
      <c r="H50" s="15">
        <v>30</v>
      </c>
      <c r="I50" s="25" t="s">
        <v>147</v>
      </c>
    </row>
    <row r="51" spans="1:9" ht="14.25">
      <c r="A51" s="15" t="s">
        <v>129</v>
      </c>
      <c r="B51" s="15">
        <v>33</v>
      </c>
      <c r="C51" s="15" t="s">
        <v>129</v>
      </c>
      <c r="D51" s="29" t="s">
        <v>130</v>
      </c>
      <c r="E51" s="10" t="s">
        <v>131</v>
      </c>
      <c r="F51" s="15">
        <v>4</v>
      </c>
      <c r="G51" s="15">
        <v>4</v>
      </c>
      <c r="H51" s="15">
        <v>20</v>
      </c>
      <c r="I51" s="25" t="s">
        <v>147</v>
      </c>
    </row>
    <row r="52" spans="1:9" ht="14.25">
      <c r="A52" s="15" t="s">
        <v>204</v>
      </c>
      <c r="B52" s="15">
        <v>43</v>
      </c>
      <c r="C52" s="15" t="s">
        <v>204</v>
      </c>
      <c r="D52" s="29" t="s">
        <v>205</v>
      </c>
      <c r="E52" s="10" t="s">
        <v>206</v>
      </c>
      <c r="F52" s="15">
        <v>8</v>
      </c>
      <c r="G52" s="15">
        <v>6</v>
      </c>
      <c r="H52" s="15">
        <v>40</v>
      </c>
      <c r="I52" s="25" t="s">
        <v>147</v>
      </c>
    </row>
    <row r="53" spans="1:9" ht="14.25">
      <c r="A53" s="15" t="s">
        <v>174</v>
      </c>
      <c r="B53" s="15">
        <v>9</v>
      </c>
      <c r="C53" s="15" t="s">
        <v>174</v>
      </c>
      <c r="D53" s="29" t="s">
        <v>175</v>
      </c>
      <c r="E53" s="10" t="s">
        <v>176</v>
      </c>
      <c r="F53" s="15">
        <v>6</v>
      </c>
      <c r="G53" s="15">
        <v>5</v>
      </c>
      <c r="H53" s="15">
        <v>30</v>
      </c>
      <c r="I53" s="25" t="s">
        <v>147</v>
      </c>
    </row>
    <row r="54" spans="1:9" ht="28.5">
      <c r="A54" s="15" t="s">
        <v>120</v>
      </c>
      <c r="B54" s="15">
        <v>30</v>
      </c>
      <c r="C54" s="15" t="s">
        <v>120</v>
      </c>
      <c r="D54" s="29" t="s">
        <v>121</v>
      </c>
      <c r="E54" s="10" t="s">
        <v>122</v>
      </c>
      <c r="F54" s="15">
        <v>6</v>
      </c>
      <c r="G54" s="15">
        <v>4</v>
      </c>
      <c r="H54" s="15">
        <v>20</v>
      </c>
      <c r="I54" s="25" t="s">
        <v>147</v>
      </c>
    </row>
    <row r="55" spans="1:9" ht="14.25">
      <c r="A55" s="15" t="s">
        <v>177</v>
      </c>
      <c r="B55" s="15">
        <v>10</v>
      </c>
      <c r="C55" s="15" t="s">
        <v>177</v>
      </c>
      <c r="D55" s="29" t="s">
        <v>178</v>
      </c>
      <c r="E55" s="10" t="s">
        <v>179</v>
      </c>
      <c r="F55" s="15">
        <v>6</v>
      </c>
      <c r="G55" s="15">
        <v>5</v>
      </c>
      <c r="H55" s="15">
        <v>25</v>
      </c>
      <c r="I55" s="25" t="s">
        <v>147</v>
      </c>
    </row>
    <row r="56" spans="1:9" ht="14.25">
      <c r="A56" s="15" t="s">
        <v>123</v>
      </c>
      <c r="B56" s="15">
        <v>31</v>
      </c>
      <c r="C56" s="15" t="s">
        <v>123</v>
      </c>
      <c r="D56" s="29" t="s">
        <v>124</v>
      </c>
      <c r="E56" s="10" t="s">
        <v>125</v>
      </c>
      <c r="F56" s="15">
        <v>3</v>
      </c>
      <c r="G56" s="15">
        <v>4</v>
      </c>
      <c r="H56" s="15">
        <v>25</v>
      </c>
      <c r="I56" s="25" t="s">
        <v>147</v>
      </c>
    </row>
    <row r="57" spans="1:9" ht="14.25">
      <c r="A57" s="15" t="s">
        <v>126</v>
      </c>
      <c r="B57" s="15">
        <v>32</v>
      </c>
      <c r="C57" s="15" t="s">
        <v>126</v>
      </c>
      <c r="D57" s="29" t="s">
        <v>127</v>
      </c>
      <c r="E57" s="10" t="s">
        <v>128</v>
      </c>
      <c r="F57" s="15">
        <v>5</v>
      </c>
      <c r="G57" s="15">
        <v>4</v>
      </c>
      <c r="H57" s="15">
        <v>10</v>
      </c>
      <c r="I57" s="25" t="s">
        <v>147</v>
      </c>
    </row>
    <row r="58" spans="1:9" ht="14.25">
      <c r="A58" s="15" t="s">
        <v>132</v>
      </c>
      <c r="B58" s="15">
        <v>34</v>
      </c>
      <c r="C58" s="15" t="s">
        <v>132</v>
      </c>
      <c r="D58" s="29" t="s">
        <v>133</v>
      </c>
      <c r="E58" s="10" t="s">
        <v>134</v>
      </c>
      <c r="F58" s="15">
        <v>8</v>
      </c>
      <c r="G58" s="15">
        <v>4</v>
      </c>
      <c r="H58" s="15">
        <v>30</v>
      </c>
      <c r="I58" s="25" t="s">
        <v>147</v>
      </c>
    </row>
    <row r="59" spans="1:9" ht="14.25">
      <c r="A59" s="15" t="s">
        <v>183</v>
      </c>
      <c r="B59" s="15">
        <v>12</v>
      </c>
      <c r="C59" s="15" t="s">
        <v>183</v>
      </c>
      <c r="D59" s="29" t="s">
        <v>184</v>
      </c>
      <c r="E59" s="10" t="s">
        <v>185</v>
      </c>
      <c r="F59" s="15">
        <v>5</v>
      </c>
      <c r="G59" s="15">
        <v>5</v>
      </c>
      <c r="H59" s="15">
        <v>25</v>
      </c>
      <c r="I59" s="25" t="s">
        <v>147</v>
      </c>
    </row>
    <row r="60" spans="1:9" ht="14.25">
      <c r="A60" s="15" t="s">
        <v>141</v>
      </c>
      <c r="B60" s="15">
        <v>37</v>
      </c>
      <c r="C60" s="15" t="s">
        <v>141</v>
      </c>
      <c r="D60" s="29" t="s">
        <v>142</v>
      </c>
      <c r="E60" s="10" t="s">
        <v>143</v>
      </c>
      <c r="F60" s="15">
        <v>5</v>
      </c>
      <c r="G60" s="15">
        <v>4</v>
      </c>
      <c r="H60" s="15">
        <v>25</v>
      </c>
      <c r="I60" s="25" t="s">
        <v>147</v>
      </c>
    </row>
    <row r="61" spans="1:9" ht="14.25">
      <c r="A61" s="15" t="s">
        <v>144</v>
      </c>
      <c r="B61" s="15">
        <v>38</v>
      </c>
      <c r="C61" s="15" t="s">
        <v>144</v>
      </c>
      <c r="D61" s="29" t="s">
        <v>145</v>
      </c>
      <c r="E61" s="10" t="s">
        <v>146</v>
      </c>
      <c r="F61" s="15">
        <v>4</v>
      </c>
      <c r="G61" s="15">
        <v>4</v>
      </c>
      <c r="H61" s="15">
        <v>20</v>
      </c>
      <c r="I61" s="25" t="s">
        <v>147</v>
      </c>
    </row>
    <row r="62" spans="1:9" ht="14.25">
      <c r="A62" s="15" t="s">
        <v>186</v>
      </c>
      <c r="B62" s="15">
        <v>13</v>
      </c>
      <c r="C62" s="15" t="s">
        <v>186</v>
      </c>
      <c r="D62" s="29" t="s">
        <v>187</v>
      </c>
      <c r="E62" s="10" t="s">
        <v>188</v>
      </c>
      <c r="F62" s="15">
        <v>6</v>
      </c>
      <c r="G62" s="15">
        <v>6</v>
      </c>
      <c r="H62" s="15">
        <v>30</v>
      </c>
      <c r="I62" s="25" t="s">
        <v>147</v>
      </c>
    </row>
    <row r="63" spans="1:9" ht="14.25">
      <c r="A63" s="15" t="s">
        <v>189</v>
      </c>
      <c r="B63" s="15">
        <v>14</v>
      </c>
      <c r="C63" s="15" t="s">
        <v>189</v>
      </c>
      <c r="D63" s="29" t="s">
        <v>190</v>
      </c>
      <c r="E63" s="10" t="s">
        <v>191</v>
      </c>
      <c r="F63" s="15">
        <v>7</v>
      </c>
      <c r="G63" s="15">
        <v>5</v>
      </c>
      <c r="H63" s="15">
        <v>30</v>
      </c>
      <c r="I63" s="25" t="s">
        <v>147</v>
      </c>
    </row>
    <row r="64" spans="1:9" ht="14.25">
      <c r="A64" s="15" t="s">
        <v>207</v>
      </c>
      <c r="B64" s="15">
        <v>44</v>
      </c>
      <c r="C64" s="15" t="s">
        <v>207</v>
      </c>
      <c r="D64" s="29" t="s">
        <v>208</v>
      </c>
      <c r="E64" s="10" t="s">
        <v>209</v>
      </c>
      <c r="F64" s="15">
        <v>8</v>
      </c>
      <c r="G64" s="15">
        <v>6</v>
      </c>
      <c r="H64" s="15">
        <v>30</v>
      </c>
      <c r="I64" s="25" t="s">
        <v>147</v>
      </c>
    </row>
    <row r="65" spans="1:9" ht="14.25">
      <c r="A65" s="15" t="s">
        <v>180</v>
      </c>
      <c r="B65" s="15">
        <v>11</v>
      </c>
      <c r="C65" s="15" t="s">
        <v>180</v>
      </c>
      <c r="D65" s="29" t="s">
        <v>181</v>
      </c>
      <c r="E65" s="10" t="s">
        <v>182</v>
      </c>
      <c r="F65" s="15">
        <v>3</v>
      </c>
      <c r="G65" s="15">
        <v>5</v>
      </c>
      <c r="H65" s="15">
        <v>20</v>
      </c>
      <c r="I65" s="25" t="s">
        <v>147</v>
      </c>
    </row>
    <row r="66" spans="1:9" ht="14.25">
      <c r="A66" s="15" t="s">
        <v>135</v>
      </c>
      <c r="B66" s="15">
        <v>35</v>
      </c>
      <c r="C66" s="15" t="s">
        <v>135</v>
      </c>
      <c r="D66" s="29" t="s">
        <v>136</v>
      </c>
      <c r="E66" s="10" t="s">
        <v>137</v>
      </c>
      <c r="F66" s="15">
        <v>6</v>
      </c>
      <c r="G66" s="15">
        <v>4</v>
      </c>
      <c r="H66" s="15">
        <v>25</v>
      </c>
      <c r="I66" s="25" t="s">
        <v>147</v>
      </c>
    </row>
    <row r="67" spans="1:9" ht="14.25">
      <c r="A67" s="15" t="s">
        <v>138</v>
      </c>
      <c r="B67" s="15">
        <v>36</v>
      </c>
      <c r="C67" s="15" t="s">
        <v>138</v>
      </c>
      <c r="D67" s="29" t="s">
        <v>139</v>
      </c>
      <c r="E67" s="10" t="s">
        <v>140</v>
      </c>
      <c r="F67" s="15">
        <v>5</v>
      </c>
      <c r="G67" s="15">
        <v>4</v>
      </c>
      <c r="H67" s="15">
        <v>25</v>
      </c>
      <c r="I67" s="25" t="s">
        <v>147</v>
      </c>
    </row>
  </sheetData>
  <mergeCells count="4">
    <mergeCell ref="A5:E5"/>
    <mergeCell ref="A6:E6"/>
    <mergeCell ref="A7:E7"/>
    <mergeCell ref="A8:E8"/>
  </mergeCells>
  <printOptions/>
  <pageMargins left="0.75" right="0.75" top="1" bottom="1" header="0.5" footer="0.5"/>
  <pageSetup horizontalDpi="1200" verticalDpi="1200" orientation="landscape" paperSize="9" scale="57" r:id="rId2"/>
  <rowBreaks count="2" manualBreakCount="2">
    <brk id="22" max="255" man="1"/>
    <brk id="68" max="24" man="1"/>
  </rowBreaks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41"/>
  <sheetViews>
    <sheetView showGridLines="0" zoomScale="85" zoomScaleNormal="85" workbookViewId="0" topLeftCell="A1">
      <selection activeCell="B22" sqref="B22"/>
    </sheetView>
  </sheetViews>
  <sheetFormatPr defaultColWidth="9.140625" defaultRowHeight="12.75"/>
  <cols>
    <col min="1" max="1" width="9.421875" style="0" customWidth="1"/>
    <col min="4" max="4" width="61.7109375" style="0" customWidth="1"/>
    <col min="5" max="5" width="19.8515625" style="0" customWidth="1"/>
    <col min="9" max="9" width="13.8515625" style="0" customWidth="1"/>
    <col min="11" max="14" width="9.140625" style="0" hidden="1" customWidth="1"/>
  </cols>
  <sheetData>
    <row r="1" spans="1:4" ht="20.25">
      <c r="A1" s="42" t="s">
        <v>218</v>
      </c>
      <c r="B1" s="43"/>
      <c r="C1" s="43"/>
      <c r="D1" s="43"/>
    </row>
    <row r="2" spans="1:4" ht="20.25">
      <c r="A2" s="42" t="s">
        <v>219</v>
      </c>
      <c r="B2" s="43"/>
      <c r="C2" s="43"/>
      <c r="D2" s="43"/>
    </row>
    <row r="3" spans="1:11" ht="15">
      <c r="A3" s="6"/>
      <c r="B3" s="1"/>
      <c r="C3" s="1"/>
      <c r="D3" s="1"/>
      <c r="E3" s="1"/>
      <c r="F3" s="1"/>
      <c r="G3" s="1"/>
      <c r="H3" s="1"/>
      <c r="I3" s="1"/>
      <c r="J3" s="1"/>
      <c r="K3" s="1"/>
    </row>
    <row r="5" spans="1:6" ht="15">
      <c r="A5" s="55" t="s">
        <v>220</v>
      </c>
      <c r="B5" s="55"/>
      <c r="C5" s="55"/>
      <c r="D5" s="55"/>
      <c r="E5" s="55"/>
      <c r="F5" s="41">
        <f>F22</f>
        <v>0</v>
      </c>
    </row>
    <row r="6" spans="1:6" ht="15">
      <c r="A6" s="55" t="s">
        <v>221</v>
      </c>
      <c r="B6" s="55"/>
      <c r="C6" s="55"/>
      <c r="D6" s="55"/>
      <c r="E6" s="55"/>
      <c r="F6" s="41">
        <f>M22</f>
        <v>0</v>
      </c>
    </row>
    <row r="7" spans="1:6" ht="15">
      <c r="A7" s="55" t="s">
        <v>222</v>
      </c>
      <c r="B7" s="55"/>
      <c r="C7" s="55"/>
      <c r="D7" s="55"/>
      <c r="E7" s="55"/>
      <c r="F7" s="41">
        <f>N22</f>
        <v>0</v>
      </c>
    </row>
    <row r="10" spans="1:15" ht="30">
      <c r="A10" s="9" t="s">
        <v>1</v>
      </c>
      <c r="B10" s="9" t="s">
        <v>0</v>
      </c>
      <c r="C10" s="9" t="s">
        <v>1</v>
      </c>
      <c r="D10" s="9" t="s">
        <v>2</v>
      </c>
      <c r="E10" s="9" t="s">
        <v>3</v>
      </c>
      <c r="F10" s="9" t="s">
        <v>4</v>
      </c>
      <c r="G10" s="9" t="s">
        <v>5</v>
      </c>
      <c r="H10" s="9" t="s">
        <v>6</v>
      </c>
      <c r="I10" s="9" t="s">
        <v>261</v>
      </c>
      <c r="K10" s="4"/>
      <c r="L10" s="4"/>
      <c r="M10" s="4" t="s">
        <v>53</v>
      </c>
      <c r="N10" s="4" t="s">
        <v>147</v>
      </c>
      <c r="O10" s="4"/>
    </row>
    <row r="11" spans="1:14" ht="15">
      <c r="A11" s="8"/>
      <c r="B11" s="10">
        <f aca="true" t="shared" si="0" ref="B11:B20">IF(A11="","",VLOOKUP(A11,level7,2,FALSE))</f>
      </c>
      <c r="C11" s="10">
        <f aca="true" t="shared" si="1" ref="C11:C20">IF(A11="","",VLOOKUP(A11,level7,3,FALSE))</f>
      </c>
      <c r="D11" s="12">
        <f aca="true" t="shared" si="2" ref="D11:D20">IF(A11="","",VLOOKUP(A11,level7,4,FALSE))</f>
      </c>
      <c r="E11" s="10">
        <f aca="true" t="shared" si="3" ref="E11:E20">IF(A11="","",VLOOKUP(A11,level7,5,FALSE))</f>
      </c>
      <c r="F11" s="10">
        <f aca="true" t="shared" si="4" ref="F11:F20">IF(A11="","",VLOOKUP(A11,level7,6,FALSE))</f>
      </c>
      <c r="G11" s="10">
        <f aca="true" t="shared" si="5" ref="G11:G20">IF(A11="","",VLOOKUP(A11,level7,7,FALSE))</f>
      </c>
      <c r="H11" s="10">
        <f aca="true" t="shared" si="6" ref="H11:H20">IF(A11="","",VLOOKUP(A11,level7,8,FALSE))</f>
      </c>
      <c r="I11" s="11">
        <f aca="true" t="shared" si="7" ref="I11:I20">IF(A11="","",VLOOKUP(A11,level7,9,FALSE))</f>
      </c>
      <c r="M11" s="1">
        <f>IF(I11="","",IF(I11="M",F11,""))</f>
      </c>
      <c r="N11" s="1">
        <f>IF(I11="","",IF(I11="O",F11,""))</f>
      </c>
    </row>
    <row r="12" spans="1:14" ht="15">
      <c r="A12" s="8"/>
      <c r="B12" s="10">
        <f t="shared" si="0"/>
      </c>
      <c r="C12" s="10">
        <f t="shared" si="1"/>
      </c>
      <c r="D12" s="12">
        <f t="shared" si="2"/>
      </c>
      <c r="E12" s="10">
        <f t="shared" si="3"/>
      </c>
      <c r="F12" s="10">
        <f t="shared" si="4"/>
      </c>
      <c r="G12" s="10">
        <f t="shared" si="5"/>
      </c>
      <c r="H12" s="10">
        <f t="shared" si="6"/>
      </c>
      <c r="I12" s="11">
        <f t="shared" si="7"/>
      </c>
      <c r="M12" s="1">
        <f aca="true" t="shared" si="8" ref="M12:M20">IF(I12="","",IF(I12="M",F12,""))</f>
      </c>
      <c r="N12" s="1">
        <f aca="true" t="shared" si="9" ref="N12:N20">IF(I12="","",IF(I12="O",F12,""))</f>
      </c>
    </row>
    <row r="13" spans="1:14" ht="15">
      <c r="A13" s="8"/>
      <c r="B13" s="10">
        <f t="shared" si="0"/>
      </c>
      <c r="C13" s="10">
        <f>IF(A13="","",VLOOKUP(A13,level7,3,FALSE))</f>
      </c>
      <c r="D13" s="12">
        <f>IF(A13="","",VLOOKUP(A13,level7,4,FALSE))</f>
      </c>
      <c r="E13" s="10">
        <f>IF(A13="","",VLOOKUP(A13,level7,5,FALSE))</f>
      </c>
      <c r="F13" s="10">
        <f>IF(A13="","",VLOOKUP(A13,level7,6,FALSE))</f>
      </c>
      <c r="G13" s="10">
        <f>IF(A13="","",VLOOKUP(A13,level7,7,FALSE))</f>
      </c>
      <c r="H13" s="10">
        <f>IF(A13="","",VLOOKUP(A13,level7,8,FALSE))</f>
      </c>
      <c r="I13" s="11">
        <f>IF(A13="","",VLOOKUP(A13,level7,9,FALSE))</f>
      </c>
      <c r="M13" s="1">
        <f>IF(I13="","",IF(I13="M",F13,""))</f>
      </c>
      <c r="N13" s="1">
        <f>IF(I13="","",IF(I13="O",F13,""))</f>
      </c>
    </row>
    <row r="14" spans="1:14" ht="15">
      <c r="A14" s="8"/>
      <c r="B14" s="10">
        <f t="shared" si="0"/>
      </c>
      <c r="C14" s="10">
        <f>IF(A14="","",VLOOKUP(A14,level7,3,FALSE))</f>
      </c>
      <c r="D14" s="12">
        <f>IF(A14="","",VLOOKUP(A14,level7,4,FALSE))</f>
      </c>
      <c r="E14" s="10">
        <f>IF(A14="","",VLOOKUP(A14,level7,5,FALSE))</f>
      </c>
      <c r="F14" s="10">
        <f>IF(A14="","",VLOOKUP(A14,level7,6,FALSE))</f>
      </c>
      <c r="G14" s="10">
        <f>IF(A14="","",VLOOKUP(A14,level7,7,FALSE))</f>
      </c>
      <c r="H14" s="10">
        <f>IF(A14="","",VLOOKUP(A14,level7,8,FALSE))</f>
      </c>
      <c r="I14" s="11">
        <f>IF(A14="","",VLOOKUP(A14,level7,9,FALSE))</f>
      </c>
      <c r="M14" s="1">
        <f>IF(I14="","",IF(I14="M",F14,""))</f>
      </c>
      <c r="N14" s="1">
        <f>IF(I14="","",IF(I14="O",F14,""))</f>
      </c>
    </row>
    <row r="15" spans="1:14" ht="15">
      <c r="A15" s="8"/>
      <c r="B15" s="10">
        <f t="shared" si="0"/>
      </c>
      <c r="C15" s="10">
        <f>IF(A15="","",VLOOKUP(A15,level7,3,FALSE))</f>
      </c>
      <c r="D15" s="12">
        <f>IF(A15="","",VLOOKUP(A15,level7,4,FALSE))</f>
      </c>
      <c r="E15" s="10">
        <f>IF(A15="","",VLOOKUP(A15,level7,5,FALSE))</f>
      </c>
      <c r="F15" s="10">
        <f>IF(A15="","",VLOOKUP(A15,level7,6,FALSE))</f>
      </c>
      <c r="G15" s="10">
        <f>IF(A15="","",VLOOKUP(A15,level7,7,FALSE))</f>
      </c>
      <c r="H15" s="10">
        <f>IF(A15="","",VLOOKUP(A15,level7,8,FALSE))</f>
      </c>
      <c r="I15" s="11">
        <f>IF(A15="","",VLOOKUP(A15,level7,9,FALSE))</f>
      </c>
      <c r="M15" s="1">
        <f>IF(I15="","",IF(I15="M",F15,""))</f>
      </c>
      <c r="N15" s="1">
        <f>IF(I15="","",IF(I15="O",F15,""))</f>
      </c>
    </row>
    <row r="16" spans="1:14" ht="15">
      <c r="A16" s="8"/>
      <c r="B16" s="10">
        <f t="shared" si="0"/>
      </c>
      <c r="C16" s="10">
        <f t="shared" si="1"/>
      </c>
      <c r="D16" s="12">
        <f t="shared" si="2"/>
      </c>
      <c r="E16" s="10">
        <f t="shared" si="3"/>
      </c>
      <c r="F16" s="10">
        <f t="shared" si="4"/>
      </c>
      <c r="G16" s="10">
        <f t="shared" si="5"/>
      </c>
      <c r="H16" s="10">
        <f t="shared" si="6"/>
      </c>
      <c r="I16" s="11">
        <f t="shared" si="7"/>
      </c>
      <c r="M16" s="1">
        <f t="shared" si="8"/>
      </c>
      <c r="N16" s="1">
        <f t="shared" si="9"/>
      </c>
    </row>
    <row r="17" spans="1:14" ht="15">
      <c r="A17" s="8"/>
      <c r="B17" s="10">
        <f t="shared" si="0"/>
      </c>
      <c r="C17" s="10">
        <f t="shared" si="1"/>
      </c>
      <c r="D17" s="12">
        <f t="shared" si="2"/>
      </c>
      <c r="E17" s="10">
        <f t="shared" si="3"/>
      </c>
      <c r="F17" s="10">
        <f t="shared" si="4"/>
      </c>
      <c r="G17" s="10">
        <f t="shared" si="5"/>
      </c>
      <c r="H17" s="10">
        <f t="shared" si="6"/>
      </c>
      <c r="I17" s="11">
        <f t="shared" si="7"/>
      </c>
      <c r="M17" s="1">
        <f t="shared" si="8"/>
      </c>
      <c r="N17" s="1">
        <f t="shared" si="9"/>
      </c>
    </row>
    <row r="18" spans="1:14" ht="15">
      <c r="A18" s="8"/>
      <c r="B18" s="10">
        <f t="shared" si="0"/>
      </c>
      <c r="C18" s="10">
        <f t="shared" si="1"/>
      </c>
      <c r="D18" s="12">
        <f t="shared" si="2"/>
      </c>
      <c r="E18" s="10">
        <f t="shared" si="3"/>
      </c>
      <c r="F18" s="10">
        <f t="shared" si="4"/>
      </c>
      <c r="G18" s="10">
        <f t="shared" si="5"/>
      </c>
      <c r="H18" s="10">
        <f t="shared" si="6"/>
      </c>
      <c r="I18" s="11">
        <f t="shared" si="7"/>
      </c>
      <c r="M18" s="1">
        <f t="shared" si="8"/>
      </c>
      <c r="N18" s="1">
        <f t="shared" si="9"/>
      </c>
    </row>
    <row r="19" spans="1:14" ht="15">
      <c r="A19" s="8"/>
      <c r="B19" s="10">
        <f t="shared" si="0"/>
      </c>
      <c r="C19" s="10">
        <f t="shared" si="1"/>
      </c>
      <c r="D19" s="12">
        <f t="shared" si="2"/>
      </c>
      <c r="E19" s="10">
        <f t="shared" si="3"/>
      </c>
      <c r="F19" s="10">
        <f t="shared" si="4"/>
      </c>
      <c r="G19" s="10">
        <f t="shared" si="5"/>
      </c>
      <c r="H19" s="10">
        <f t="shared" si="6"/>
      </c>
      <c r="I19" s="11">
        <f t="shared" si="7"/>
      </c>
      <c r="M19" s="1">
        <f t="shared" si="8"/>
      </c>
      <c r="N19" s="1">
        <f t="shared" si="9"/>
      </c>
    </row>
    <row r="20" spans="1:14" ht="15">
      <c r="A20" s="8"/>
      <c r="B20" s="10">
        <f t="shared" si="0"/>
      </c>
      <c r="C20" s="10">
        <f t="shared" si="1"/>
      </c>
      <c r="D20" s="12">
        <f t="shared" si="2"/>
      </c>
      <c r="E20" s="10">
        <f t="shared" si="3"/>
      </c>
      <c r="F20" s="10">
        <f t="shared" si="4"/>
      </c>
      <c r="G20" s="10">
        <f t="shared" si="5"/>
      </c>
      <c r="H20" s="10">
        <f t="shared" si="6"/>
      </c>
      <c r="I20" s="11">
        <f t="shared" si="7"/>
      </c>
      <c r="M20" s="1">
        <f t="shared" si="8"/>
      </c>
      <c r="N20" s="1">
        <f t="shared" si="9"/>
      </c>
    </row>
    <row r="21" spans="1:14" ht="15">
      <c r="A21" s="2"/>
      <c r="B21" s="2"/>
      <c r="C21" s="2"/>
      <c r="D21" s="2"/>
      <c r="E21" s="2"/>
      <c r="F21" s="2"/>
      <c r="G21" s="2"/>
      <c r="H21" s="2"/>
      <c r="I21" s="3"/>
      <c r="M21" s="1"/>
      <c r="N21" s="1"/>
    </row>
    <row r="22" spans="1:15" ht="15">
      <c r="A22" s="2"/>
      <c r="B22" s="2"/>
      <c r="C22" s="2"/>
      <c r="D22" s="2"/>
      <c r="E22" s="2" t="s">
        <v>51</v>
      </c>
      <c r="F22" s="2">
        <f>SUM(F11:F21)</f>
        <v>0</v>
      </c>
      <c r="G22" s="2"/>
      <c r="H22" s="2"/>
      <c r="I22" s="3"/>
      <c r="K22" s="2"/>
      <c r="L22" s="2"/>
      <c r="M22" s="2">
        <f>SUM(M11:M21)</f>
        <v>0</v>
      </c>
      <c r="N22" s="2">
        <f>SUM(N11:N21)</f>
        <v>0</v>
      </c>
      <c r="O22" s="2"/>
    </row>
    <row r="24" spans="1:9" ht="45" customHeight="1">
      <c r="A24" s="9" t="s">
        <v>1</v>
      </c>
      <c r="B24" s="9" t="s">
        <v>0</v>
      </c>
      <c r="C24" s="9" t="s">
        <v>1</v>
      </c>
      <c r="D24" s="9" t="s">
        <v>2</v>
      </c>
      <c r="E24" s="9" t="s">
        <v>3</v>
      </c>
      <c r="F24" s="9" t="s">
        <v>4</v>
      </c>
      <c r="G24" s="9" t="s">
        <v>68</v>
      </c>
      <c r="H24" s="9" t="s">
        <v>6</v>
      </c>
      <c r="I24" s="9" t="s">
        <v>261</v>
      </c>
    </row>
    <row r="25" spans="1:9" ht="14.25">
      <c r="A25" s="15" t="s">
        <v>223</v>
      </c>
      <c r="B25" s="15">
        <v>1</v>
      </c>
      <c r="C25" s="15" t="s">
        <v>223</v>
      </c>
      <c r="D25" s="16" t="s">
        <v>224</v>
      </c>
      <c r="E25" s="10" t="s">
        <v>225</v>
      </c>
      <c r="F25" s="15">
        <v>8</v>
      </c>
      <c r="G25" s="15">
        <v>7</v>
      </c>
      <c r="H25" s="15">
        <v>20</v>
      </c>
      <c r="I25" s="25" t="s">
        <v>53</v>
      </c>
    </row>
    <row r="26" spans="1:9" ht="14.25">
      <c r="A26" s="15" t="s">
        <v>226</v>
      </c>
      <c r="B26" s="15">
        <v>2</v>
      </c>
      <c r="C26" s="15" t="s">
        <v>226</v>
      </c>
      <c r="D26" s="16" t="s">
        <v>227</v>
      </c>
      <c r="E26" s="10" t="s">
        <v>228</v>
      </c>
      <c r="F26" s="15">
        <v>10</v>
      </c>
      <c r="G26" s="15">
        <v>7</v>
      </c>
      <c r="H26" s="15">
        <v>40</v>
      </c>
      <c r="I26" s="25" t="s">
        <v>53</v>
      </c>
    </row>
    <row r="27" spans="1:9" ht="14.25">
      <c r="A27" s="15" t="s">
        <v>229</v>
      </c>
      <c r="B27" s="15">
        <v>3</v>
      </c>
      <c r="C27" s="15" t="s">
        <v>229</v>
      </c>
      <c r="D27" s="16" t="s">
        <v>230</v>
      </c>
      <c r="E27" s="10" t="s">
        <v>231</v>
      </c>
      <c r="F27" s="15">
        <v>9</v>
      </c>
      <c r="G27" s="15">
        <v>7</v>
      </c>
      <c r="H27" s="15">
        <v>35</v>
      </c>
      <c r="I27" s="25" t="s">
        <v>53</v>
      </c>
    </row>
    <row r="28" spans="1:9" ht="14.25">
      <c r="A28" s="15" t="s">
        <v>232</v>
      </c>
      <c r="B28" s="15">
        <v>4</v>
      </c>
      <c r="C28" s="15" t="s">
        <v>232</v>
      </c>
      <c r="D28" s="16" t="s">
        <v>233</v>
      </c>
      <c r="E28" s="10" t="s">
        <v>234</v>
      </c>
      <c r="F28" s="15">
        <v>8</v>
      </c>
      <c r="G28" s="15">
        <v>7</v>
      </c>
      <c r="H28" s="15">
        <v>40</v>
      </c>
      <c r="I28" s="25" t="s">
        <v>147</v>
      </c>
    </row>
    <row r="29" spans="1:9" ht="14.25">
      <c r="A29" s="15" t="s">
        <v>235</v>
      </c>
      <c r="B29" s="15">
        <v>5</v>
      </c>
      <c r="C29" s="15" t="s">
        <v>235</v>
      </c>
      <c r="D29" s="16" t="s">
        <v>236</v>
      </c>
      <c r="E29" s="10" t="s">
        <v>237</v>
      </c>
      <c r="F29" s="15">
        <v>8</v>
      </c>
      <c r="G29" s="15">
        <v>7</v>
      </c>
      <c r="H29" s="15">
        <v>35</v>
      </c>
      <c r="I29" s="25" t="s">
        <v>147</v>
      </c>
    </row>
    <row r="30" spans="1:9" ht="14.25">
      <c r="A30" s="15" t="s">
        <v>238</v>
      </c>
      <c r="B30" s="15">
        <v>6</v>
      </c>
      <c r="C30" s="15" t="s">
        <v>238</v>
      </c>
      <c r="D30" s="16" t="s">
        <v>239</v>
      </c>
      <c r="E30" s="10" t="s">
        <v>240</v>
      </c>
      <c r="F30" s="15">
        <v>9</v>
      </c>
      <c r="G30" s="15">
        <v>7</v>
      </c>
      <c r="H30" s="15">
        <v>35</v>
      </c>
      <c r="I30" s="25" t="s">
        <v>147</v>
      </c>
    </row>
    <row r="31" spans="1:9" ht="14.25">
      <c r="A31" s="15" t="s">
        <v>241</v>
      </c>
      <c r="B31" s="15">
        <v>7</v>
      </c>
      <c r="C31" s="15" t="s">
        <v>241</v>
      </c>
      <c r="D31" s="16" t="s">
        <v>242</v>
      </c>
      <c r="E31" s="10" t="s">
        <v>243</v>
      </c>
      <c r="F31" s="15">
        <v>10</v>
      </c>
      <c r="G31" s="15">
        <v>7</v>
      </c>
      <c r="H31" s="15">
        <v>40</v>
      </c>
      <c r="I31" s="25" t="s">
        <v>147</v>
      </c>
    </row>
    <row r="32" spans="1:9" ht="14.25">
      <c r="A32" s="15" t="s">
        <v>244</v>
      </c>
      <c r="B32" s="15">
        <v>8</v>
      </c>
      <c r="C32" s="15" t="s">
        <v>244</v>
      </c>
      <c r="D32" s="16" t="s">
        <v>245</v>
      </c>
      <c r="E32" s="10" t="s">
        <v>246</v>
      </c>
      <c r="F32" s="15">
        <v>7</v>
      </c>
      <c r="G32" s="15">
        <v>7</v>
      </c>
      <c r="H32" s="15">
        <v>30</v>
      </c>
      <c r="I32" s="25" t="s">
        <v>147</v>
      </c>
    </row>
    <row r="33" spans="1:9" ht="14.25">
      <c r="A33" s="15" t="s">
        <v>247</v>
      </c>
      <c r="B33" s="15">
        <v>9</v>
      </c>
      <c r="C33" s="15" t="s">
        <v>247</v>
      </c>
      <c r="D33" s="16" t="s">
        <v>248</v>
      </c>
      <c r="E33" s="10" t="s">
        <v>249</v>
      </c>
      <c r="F33" s="15">
        <v>10</v>
      </c>
      <c r="G33" s="15">
        <v>7</v>
      </c>
      <c r="H33" s="15">
        <v>40</v>
      </c>
      <c r="I33" s="25" t="s">
        <v>147</v>
      </c>
    </row>
    <row r="34" spans="1:9" ht="14.25">
      <c r="A34" s="15" t="s">
        <v>250</v>
      </c>
      <c r="B34" s="15">
        <v>10</v>
      </c>
      <c r="C34" s="15" t="s">
        <v>250</v>
      </c>
      <c r="D34" s="16" t="s">
        <v>251</v>
      </c>
      <c r="E34" s="10" t="s">
        <v>252</v>
      </c>
      <c r="F34" s="15">
        <v>6</v>
      </c>
      <c r="G34" s="15">
        <v>7</v>
      </c>
      <c r="H34" s="15">
        <v>30</v>
      </c>
      <c r="I34" s="25" t="s">
        <v>147</v>
      </c>
    </row>
    <row r="35" spans="1:9" ht="14.25">
      <c r="A35" s="15" t="s">
        <v>253</v>
      </c>
      <c r="B35" s="15">
        <v>11</v>
      </c>
      <c r="C35" s="15" t="s">
        <v>253</v>
      </c>
      <c r="D35" s="16" t="s">
        <v>254</v>
      </c>
      <c r="E35" s="10" t="s">
        <v>255</v>
      </c>
      <c r="F35" s="15">
        <v>10</v>
      </c>
      <c r="G35" s="15">
        <v>7</v>
      </c>
      <c r="H35" s="15">
        <v>40</v>
      </c>
      <c r="I35" s="25" t="s">
        <v>147</v>
      </c>
    </row>
    <row r="36" spans="1:9" ht="14.25">
      <c r="A36" s="15" t="s">
        <v>192</v>
      </c>
      <c r="B36" s="15">
        <v>12</v>
      </c>
      <c r="C36" s="15" t="s">
        <v>192</v>
      </c>
      <c r="D36" s="16" t="s">
        <v>193</v>
      </c>
      <c r="E36" s="10" t="s">
        <v>194</v>
      </c>
      <c r="F36" s="15">
        <v>7</v>
      </c>
      <c r="G36" s="15">
        <v>6</v>
      </c>
      <c r="H36" s="15">
        <v>40</v>
      </c>
      <c r="I36" s="25" t="s">
        <v>147</v>
      </c>
    </row>
    <row r="37" spans="1:9" ht="14.25">
      <c r="A37" s="15" t="s">
        <v>195</v>
      </c>
      <c r="B37" s="15">
        <v>13</v>
      </c>
      <c r="C37" s="15" t="s">
        <v>195</v>
      </c>
      <c r="D37" s="16" t="s">
        <v>196</v>
      </c>
      <c r="E37" s="10" t="s">
        <v>197</v>
      </c>
      <c r="F37" s="15">
        <v>5</v>
      </c>
      <c r="G37" s="15">
        <v>6</v>
      </c>
      <c r="H37" s="15">
        <v>30</v>
      </c>
      <c r="I37" s="25" t="s">
        <v>147</v>
      </c>
    </row>
    <row r="38" spans="1:9" ht="14.25">
      <c r="A38" s="15" t="s">
        <v>198</v>
      </c>
      <c r="B38" s="15">
        <v>14</v>
      </c>
      <c r="C38" s="15" t="s">
        <v>198</v>
      </c>
      <c r="D38" s="16" t="s">
        <v>199</v>
      </c>
      <c r="E38" s="10" t="s">
        <v>200</v>
      </c>
      <c r="F38" s="15">
        <v>10</v>
      </c>
      <c r="G38" s="15">
        <v>6</v>
      </c>
      <c r="H38" s="15">
        <v>40</v>
      </c>
      <c r="I38" s="25" t="s">
        <v>147</v>
      </c>
    </row>
    <row r="39" spans="1:9" ht="14.25">
      <c r="A39" s="15" t="s">
        <v>201</v>
      </c>
      <c r="B39" s="15">
        <v>15</v>
      </c>
      <c r="C39" s="15" t="s">
        <v>201</v>
      </c>
      <c r="D39" s="16" t="s">
        <v>202</v>
      </c>
      <c r="E39" s="10" t="s">
        <v>203</v>
      </c>
      <c r="F39" s="15">
        <v>7</v>
      </c>
      <c r="G39" s="15">
        <v>5</v>
      </c>
      <c r="H39" s="15">
        <v>30</v>
      </c>
      <c r="I39" s="25" t="s">
        <v>147</v>
      </c>
    </row>
    <row r="40" spans="1:9" ht="14.25">
      <c r="A40" s="15" t="s">
        <v>204</v>
      </c>
      <c r="B40" s="15">
        <v>16</v>
      </c>
      <c r="C40" s="15" t="s">
        <v>204</v>
      </c>
      <c r="D40" s="16" t="s">
        <v>205</v>
      </c>
      <c r="E40" s="10" t="s">
        <v>206</v>
      </c>
      <c r="F40" s="15">
        <v>8</v>
      </c>
      <c r="G40" s="15">
        <v>6</v>
      </c>
      <c r="H40" s="15">
        <v>40</v>
      </c>
      <c r="I40" s="25" t="s">
        <v>147</v>
      </c>
    </row>
    <row r="41" spans="1:9" ht="14.25">
      <c r="A41" s="15" t="s">
        <v>207</v>
      </c>
      <c r="B41" s="15">
        <v>17</v>
      </c>
      <c r="C41" s="15" t="s">
        <v>207</v>
      </c>
      <c r="D41" s="16" t="s">
        <v>208</v>
      </c>
      <c r="E41" s="10" t="s">
        <v>209</v>
      </c>
      <c r="F41" s="15">
        <v>8</v>
      </c>
      <c r="G41" s="15">
        <v>6</v>
      </c>
      <c r="H41" s="15">
        <v>30</v>
      </c>
      <c r="I41" s="25" t="s">
        <v>147</v>
      </c>
    </row>
  </sheetData>
  <mergeCells count="3">
    <mergeCell ref="A5:E5"/>
    <mergeCell ref="A6:E6"/>
    <mergeCell ref="A7:E7"/>
  </mergeCells>
  <printOptions/>
  <pageMargins left="0.75" right="0.75" top="1" bottom="1" header="0.5" footer="0.5"/>
  <pageSetup horizontalDpi="1200" verticalDpi="1200" orientation="landscape" paperSize="9" scale="72" r:id="rId2"/>
  <rowBreaks count="1" manualBreakCount="1">
    <brk id="43" max="21" man="1"/>
  </rowBreaks>
  <colBreaks count="1" manualBreakCount="1">
    <brk id="10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Assessment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mreadings</dc:creator>
  <cp:keywords/>
  <dc:description/>
  <cp:lastModifiedBy>hughet</cp:lastModifiedBy>
  <dcterms:created xsi:type="dcterms:W3CDTF">2012-07-27T14:58:49Z</dcterms:created>
  <dcterms:modified xsi:type="dcterms:W3CDTF">2012-08-13T10:16:30Z</dcterms:modified>
  <cp:category/>
  <cp:version/>
  <cp:contentType/>
  <cp:contentStatus/>
</cp:coreProperties>
</file>