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95" windowWidth="13020" windowHeight="8220" activeTab="0"/>
  </bookViews>
  <sheets>
    <sheet name="Introduction" sheetId="1" r:id="rId1"/>
    <sheet name="Calculator" sheetId="2" r:id="rId2"/>
    <sheet name="Summary" sheetId="3" r:id="rId3"/>
    <sheet name="ValQual" sheetId="4" state="hidden" r:id="rId4"/>
    <sheet name="ValUnits" sheetId="5" state="hidden" r:id="rId5"/>
    <sheet name="ValComb" sheetId="6" state="hidden" r:id="rId6"/>
    <sheet name="ValDrops" sheetId="7" state="hidden" r:id="rId7"/>
  </sheets>
  <definedNames>
    <definedName name="_xlfn.IFERROR" hidden="1">#NAME?</definedName>
    <definedName name="ASSTYPE">'ValDrops'!$B$11:$B$13</definedName>
    <definedName name="PATHS" localSheetId="5">#REF!</definedName>
    <definedName name="PATHS" localSheetId="4">#REF!</definedName>
    <definedName name="PATHWAY">'ValDrops'!$H$11:$H$13</definedName>
    <definedName name="PATHWAY2">'ValDrops'!$H$11:$H$14</definedName>
    <definedName name="_xlnm.Print_Area" localSheetId="2">'Summary'!$B$8:$K$46</definedName>
    <definedName name="QUALS" localSheetId="5">#REF!</definedName>
    <definedName name="QUALS" localSheetId="4">#REF!</definedName>
    <definedName name="QUALS">'ValDrops'!$F$11:$F$16</definedName>
    <definedName name="UNITSTAB">'ValUnits'!$B$13:$S$42</definedName>
    <definedName name="UNITTYPE">'ValDrops'!$D$11:$D$16</definedName>
  </definedNames>
  <calcPr fullCalcOnLoad="1"/>
</workbook>
</file>

<file path=xl/sharedStrings.xml><?xml version="1.0" encoding="utf-8"?>
<sst xmlns="http://schemas.openxmlformats.org/spreadsheetml/2006/main" count="715" uniqueCount="160">
  <si>
    <t>Unit No.</t>
  </si>
  <si>
    <t>Unit Title</t>
  </si>
  <si>
    <t>Assessment Type</t>
  </si>
  <si>
    <t>GLH</t>
  </si>
  <si>
    <t>Body systems and the effects of physical activity</t>
  </si>
  <si>
    <t>Pathway Unit Types</t>
  </si>
  <si>
    <t>M</t>
  </si>
  <si>
    <t>O</t>
  </si>
  <si>
    <t>PO</t>
  </si>
  <si>
    <t>External</t>
  </si>
  <si>
    <t>Internal</t>
  </si>
  <si>
    <t>Pathway</t>
  </si>
  <si>
    <t>N/A</t>
  </si>
  <si>
    <t>Qualification Flag</t>
  </si>
  <si>
    <t>Pathway Flag</t>
  </si>
  <si>
    <t>Combination Flag</t>
  </si>
  <si>
    <t>Introduction</t>
  </si>
  <si>
    <t>Calculator</t>
  </si>
  <si>
    <t>Required pathway:</t>
  </si>
  <si>
    <t>Required qualification:</t>
  </si>
  <si>
    <t>SELECT QUALIFICATION HERE</t>
  </si>
  <si>
    <t>SELECT PATHWAY HERE</t>
  </si>
  <si>
    <t>Select</t>
  </si>
  <si>
    <t>Unit  No.</t>
  </si>
  <si>
    <t>Total GLH required:</t>
  </si>
  <si>
    <t>Total GLH selected:</t>
  </si>
  <si>
    <t>Mandatory units selected:</t>
  </si>
  <si>
    <t>Link Cell</t>
  </si>
  <si>
    <t>Mand. Flag</t>
  </si>
  <si>
    <t>Mand. Selected</t>
  </si>
  <si>
    <t>PO Flag</t>
  </si>
  <si>
    <t>PO Selected</t>
  </si>
  <si>
    <t>Total Selected GLH</t>
  </si>
  <si>
    <t>Mand. GLH</t>
  </si>
  <si>
    <t>PO GLH</t>
  </si>
  <si>
    <t>Unavail. Units</t>
  </si>
  <si>
    <t>Unavail. Selected</t>
  </si>
  <si>
    <t>Flags</t>
  </si>
  <si>
    <t>No. of mandatory units required</t>
  </si>
  <si>
    <t>R</t>
  </si>
  <si>
    <t>T</t>
  </si>
  <si>
    <t>U</t>
  </si>
  <si>
    <t>S</t>
  </si>
  <si>
    <t>Progress Bar</t>
  </si>
  <si>
    <t>Summary Sheet</t>
  </si>
  <si>
    <t>Learner's Name:</t>
  </si>
  <si>
    <t>Tutor's Name:</t>
  </si>
  <si>
    <t>Centre Name:</t>
  </si>
  <si>
    <t>Centre Number:</t>
  </si>
  <si>
    <t>Selected units:</t>
  </si>
  <si>
    <t>Guided Learning Hours (GLH) Required:</t>
  </si>
  <si>
    <t>Guided Learning Hours (GLH) Selected:</t>
  </si>
  <si>
    <t>No. of Mandatory Units</t>
  </si>
  <si>
    <t>Validation Page - Qualification</t>
  </si>
  <si>
    <r>
      <t xml:space="preserve">The table below outlines the structure of the qualifications covered by this Qualifications Calculater. Changes made on this page will perculate through the other pages of this QC. </t>
    </r>
    <r>
      <rPr>
        <b/>
        <sz val="11"/>
        <color indexed="10"/>
        <rFont val="Calibri"/>
        <family val="2"/>
      </rPr>
      <t>DO NOT CHANGE</t>
    </r>
    <r>
      <rPr>
        <sz val="11"/>
        <color theme="1"/>
        <rFont val="Calibri"/>
        <family val="2"/>
      </rPr>
      <t xml:space="preserve"> any data on this page, unless you are sure about the implications.</t>
    </r>
  </si>
  <si>
    <t>Qualification Look Up Table</t>
  </si>
  <si>
    <t>Qualification Name</t>
  </si>
  <si>
    <t>GLH from Mandatory Units</t>
  </si>
  <si>
    <t>Total   GLH</t>
  </si>
  <si>
    <t>GLH from PO Units</t>
  </si>
  <si>
    <t xml:space="preserve">Max GLH from O* Units </t>
  </si>
  <si>
    <t>No. of PO Units</t>
  </si>
  <si>
    <t>Descriptive Statement</t>
  </si>
  <si>
    <t>Validation Page - Units</t>
  </si>
  <si>
    <r>
      <t xml:space="preserve">The table below outlines the structure of the units for each qualifications covered by this Qualifications Calculater. Changes made on this page will perculate through the other pages of this QC. </t>
    </r>
    <r>
      <rPr>
        <b/>
        <sz val="11"/>
        <color indexed="10"/>
        <rFont val="Calibri"/>
        <family val="2"/>
      </rPr>
      <t>DO NOT CHANGE</t>
    </r>
    <r>
      <rPr>
        <sz val="11"/>
        <color theme="1"/>
        <rFont val="Calibri"/>
        <family val="2"/>
      </rPr>
      <t xml:space="preserve"> any data on this page, unless you are sure about the implications.</t>
    </r>
  </si>
  <si>
    <t>Units Look Up Table</t>
  </si>
  <si>
    <t>Unit Name</t>
  </si>
  <si>
    <t>Pathways</t>
  </si>
  <si>
    <t>Space has been left in the table for later changes or additions to the qualifications.</t>
  </si>
  <si>
    <t>Total Units Required</t>
  </si>
  <si>
    <t>Not Used</t>
  </si>
  <si>
    <t>Validation Page - Dropdowns</t>
  </si>
  <si>
    <r>
      <t xml:space="preserve">This page defines the dropdown lists used on various pages of the Qualifications Calculater. Changes made on this page will perculate through the other pages of this QC. </t>
    </r>
    <r>
      <rPr>
        <b/>
        <sz val="11"/>
        <color indexed="10"/>
        <rFont val="Calibri"/>
        <family val="2"/>
      </rPr>
      <t>DO NOT CHANGE</t>
    </r>
    <r>
      <rPr>
        <sz val="11"/>
        <color theme="1"/>
        <rFont val="Calibri"/>
        <family val="2"/>
      </rPr>
      <t xml:space="preserve"> any data on this page, unless you are sure about the implications.</t>
    </r>
  </si>
  <si>
    <t>Drowdown Lists</t>
  </si>
  <si>
    <t>Each list has a descriptive name, its defined NAME within this workbook, a reference to where it is used and the list items. Dependent lists are indicated by an arrow between them.</t>
  </si>
  <si>
    <t>ASSTYPE</t>
  </si>
  <si>
    <t>Used within the Units Look-up Table on the ValUnits page.</t>
  </si>
  <si>
    <t>B</t>
  </si>
  <si>
    <t>C</t>
  </si>
  <si>
    <t>D</t>
  </si>
  <si>
    <t>E</t>
  </si>
  <si>
    <t>F</t>
  </si>
  <si>
    <t>G</t>
  </si>
  <si>
    <t>H</t>
  </si>
  <si>
    <t>I</t>
  </si>
  <si>
    <t>J</t>
  </si>
  <si>
    <t>K</t>
  </si>
  <si>
    <t>L</t>
  </si>
  <si>
    <t>N</t>
  </si>
  <si>
    <t>P</t>
  </si>
  <si>
    <t>Q</t>
  </si>
  <si>
    <r>
      <t xml:space="preserve">Error Trapping Table - </t>
    </r>
    <r>
      <rPr>
        <sz val="11"/>
        <color indexed="10"/>
        <rFont val="Calibri"/>
        <family val="2"/>
      </rPr>
      <t>the table below will help to identify where data is missing or may be incorrect in the main table. If any notes appear in this table check the corresponding cell in the main table for possible errors.</t>
    </r>
  </si>
  <si>
    <t>Space has been left in the table for later changes or additions to the qualifications. To help identify any errors in the data table, see the Error Trapping Table to the right of the main table, below.</t>
  </si>
  <si>
    <t>---</t>
  </si>
  <si>
    <t>Number of Mandatory Units</t>
  </si>
  <si>
    <t>Number of PO Units</t>
  </si>
  <si>
    <t>Unit Types</t>
  </si>
  <si>
    <t>UNITTYPE</t>
  </si>
  <si>
    <t>O*</t>
  </si>
  <si>
    <t>Validation Page - Combinations</t>
  </si>
  <si>
    <r>
      <t xml:space="preserve">The table below outlines the possible qualification and pathway combinations that are available for the qualifications covered by this Qualifications Calculater. Changes made on this page will perculate through the other pages of this QC. </t>
    </r>
    <r>
      <rPr>
        <b/>
        <sz val="11"/>
        <color indexed="10"/>
        <rFont val="Calibri"/>
        <family val="2"/>
      </rPr>
      <t>DO NOT CHANGE</t>
    </r>
    <r>
      <rPr>
        <sz val="11"/>
        <color theme="1"/>
        <rFont val="Calibri"/>
        <family val="2"/>
      </rPr>
      <t xml:space="preserve"> any data on this page, unless you are sure about the implications.</t>
    </r>
  </si>
  <si>
    <t>Combinations Look Up Table</t>
  </si>
  <si>
    <t>PATHWAY</t>
  </si>
  <si>
    <t>Pathways Available</t>
  </si>
  <si>
    <t>Qualifications Available</t>
  </si>
  <si>
    <t>QUALS</t>
  </si>
  <si>
    <t>Used on the Calculator Page to select the Pathway</t>
  </si>
  <si>
    <t>Used on the Calculator Page to select the qualification type</t>
  </si>
  <si>
    <t>M/O</t>
  </si>
  <si>
    <t>Table Name = UNITSTAB</t>
  </si>
  <si>
    <t>Calculator Table Column Letter</t>
  </si>
  <si>
    <t>Qual Code</t>
  </si>
  <si>
    <t>Path Code</t>
  </si>
  <si>
    <t>Comb Code</t>
  </si>
  <si>
    <t>No. of Mand Units in words</t>
  </si>
  <si>
    <t>thirteen</t>
  </si>
  <si>
    <t>This calculator will help you to select the appropriate combination of 60, 90 or 120 GLH units for learners to undertake, to complete the chosen qualification route.  The calculator will ensure that you choose the correct amount of Guided Learning Hours (GLH) required, in the mandatory and optional sections of the qualification. The calculator will generate a clear table of the selected units, which can be printed out and included in your learners' portfolios or other records.</t>
  </si>
  <si>
    <t>Select the appropriate units using the tick boxes. If you need to re-start your selection, click on the Reset button. Once you have selected the appropriate units you can then move onto the Summary page.</t>
  </si>
  <si>
    <t xml:space="preserve"> Click on the Unit Summary button to see your selection in a printable format.  </t>
  </si>
  <si>
    <t>The Instructions in the top left of the Calculator screen will explain what you need to do. Please note, if you select the Diploma you will see additional Pathway options.</t>
  </si>
  <si>
    <t>Science fundamentals</t>
  </si>
  <si>
    <t>Laboratory techniques</t>
  </si>
  <si>
    <t>Scientific analysis and reporting</t>
  </si>
  <si>
    <t>Human physiology</t>
  </si>
  <si>
    <t>Genetics</t>
  </si>
  <si>
    <t>Control of hazards in the laboratory</t>
  </si>
  <si>
    <t>Human nutrition</t>
  </si>
  <si>
    <t>Cell biology</t>
  </si>
  <si>
    <t>Drug development</t>
  </si>
  <si>
    <t>Unused</t>
  </si>
  <si>
    <t>Testing consumer products</t>
  </si>
  <si>
    <t>Environmental surveying</t>
  </si>
  <si>
    <t>Environmental management</t>
  </si>
  <si>
    <t>Sustainability and renewable energy</t>
  </si>
  <si>
    <t>Waste management</t>
  </si>
  <si>
    <t>Food technology</t>
  </si>
  <si>
    <t>Microbiology</t>
  </si>
  <si>
    <t>Crop production and soil science</t>
  </si>
  <si>
    <t>Conservation of biodiversity</t>
  </si>
  <si>
    <t>Global scientific information</t>
  </si>
  <si>
    <t>Scientific research techniques</t>
  </si>
  <si>
    <t>Product testing techniques</t>
  </si>
  <si>
    <t>Level 3 Cambridge Technical Extended Diploma in Laboratory Skills</t>
  </si>
  <si>
    <t>Level 3 Cambridge Technical Diploma in Laboratory Skills</t>
  </si>
  <si>
    <t>Level 3 Cambridge Technical Foundation Diploma in Laboratory Skills</t>
  </si>
  <si>
    <t>Level 3 Cambridge Technical Extended Certificate in Laboratory Skills</t>
  </si>
  <si>
    <t>Level 3 Cambridge Technical Certificate in Laboratory Skills</t>
  </si>
  <si>
    <t>Human Science</t>
  </si>
  <si>
    <t>Environmental Science</t>
  </si>
  <si>
    <t>Food Science</t>
  </si>
  <si>
    <r>
      <t xml:space="preserve">Key:  </t>
    </r>
    <r>
      <rPr>
        <b/>
        <sz val="11"/>
        <color indexed="8"/>
        <rFont val="Calibri"/>
        <family val="2"/>
      </rPr>
      <t>M</t>
    </r>
    <r>
      <rPr>
        <sz val="11"/>
        <color theme="1"/>
        <rFont val="Calibri"/>
        <family val="2"/>
      </rPr>
      <t xml:space="preserve"> Mandatory  </t>
    </r>
    <r>
      <rPr>
        <b/>
        <sz val="11"/>
        <color indexed="8"/>
        <rFont val="Calibri"/>
        <family val="2"/>
      </rPr>
      <t xml:space="preserve"> O</t>
    </r>
    <r>
      <rPr>
        <sz val="11"/>
        <color theme="1"/>
        <rFont val="Calibri"/>
        <family val="2"/>
      </rPr>
      <t xml:space="preserve"> Optional </t>
    </r>
  </si>
  <si>
    <t>two</t>
  </si>
  <si>
    <t>five</t>
  </si>
  <si>
    <t>seven</t>
  </si>
  <si>
    <t>six</t>
  </si>
  <si>
    <t>Level 3 Cambridge Technical Certificate in Applied Science</t>
  </si>
  <si>
    <t>Level 3 Cambridge Technical Extended Certificate in Applied Science</t>
  </si>
  <si>
    <t>Level 3 Cambridge Technical Foundation Diploma in Applied Science</t>
  </si>
  <si>
    <t>Level 3 Cambridge Technical Diploma in Applied Science</t>
  </si>
  <si>
    <t>Level 3 Cambridge Technical Extended Diploma in Applied Science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</si>
</sst>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0">
    <font>
      <sz val="11"/>
      <color theme="1"/>
      <name val="Calibri"/>
      <family val="2"/>
    </font>
    <font>
      <sz val="11"/>
      <color indexed="8"/>
      <name val="Calibri"/>
      <family val="2"/>
    </font>
    <font>
      <sz val="11"/>
      <color indexed="10"/>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4"/>
      <color indexed="9"/>
      <name val="Calibri"/>
      <family val="2"/>
    </font>
    <font>
      <sz val="12"/>
      <color indexed="8"/>
      <name val="Calibri"/>
      <family val="2"/>
    </font>
    <font>
      <sz val="14"/>
      <color indexed="8"/>
      <name val="Calibri"/>
      <family val="2"/>
    </font>
    <font>
      <sz val="16"/>
      <color indexed="50"/>
      <name val="Arial"/>
      <family val="2"/>
    </font>
    <font>
      <sz val="22"/>
      <color indexed="9"/>
      <name val="Arial"/>
      <family val="2"/>
    </font>
    <font>
      <sz val="16"/>
      <color indexed="8"/>
      <name val="Calibri"/>
      <family val="2"/>
    </font>
    <font>
      <sz val="14"/>
      <color indexed="8"/>
      <name val="Arial"/>
      <family val="2"/>
    </font>
    <font>
      <sz val="18"/>
      <color indexed="8"/>
      <name val="Calibri"/>
      <family val="2"/>
    </font>
    <font>
      <sz val="36"/>
      <color indexed="17"/>
      <name val="Wingdings"/>
      <family val="0"/>
    </font>
    <font>
      <b/>
      <sz val="12"/>
      <color indexed="9"/>
      <name val="Calibri"/>
      <family val="2"/>
    </font>
    <font>
      <sz val="12"/>
      <color indexed="55"/>
      <name val="Calibri"/>
      <family val="2"/>
    </font>
    <font>
      <sz val="11"/>
      <color indexed="55"/>
      <name val="Calibri"/>
      <family val="2"/>
    </font>
    <font>
      <sz val="9"/>
      <color indexed="10"/>
      <name val="Calibri"/>
      <family val="2"/>
    </font>
    <font>
      <b/>
      <sz val="14"/>
      <color indexed="8"/>
      <name val="Calibri"/>
      <family val="2"/>
    </font>
    <font>
      <b/>
      <sz val="12"/>
      <color indexed="8"/>
      <name val="Calibri"/>
      <family val="2"/>
    </font>
    <font>
      <b/>
      <sz val="16"/>
      <color indexed="10"/>
      <name val="Calibri"/>
      <family val="2"/>
    </font>
    <font>
      <sz val="12"/>
      <color indexed="9"/>
      <name val="Calibri"/>
      <family val="2"/>
    </font>
    <font>
      <b/>
      <sz val="11"/>
      <color indexed="17"/>
      <name val="Arial"/>
      <family val="2"/>
    </font>
    <font>
      <sz val="11"/>
      <color indexed="8"/>
      <name val="Arial"/>
      <family val="2"/>
    </font>
    <font>
      <b/>
      <sz val="14"/>
      <color indexed="10"/>
      <name val="Calibri"/>
      <family val="2"/>
    </font>
    <font>
      <b/>
      <sz val="16"/>
      <color indexed="30"/>
      <name val="Arial"/>
      <family val="2"/>
    </font>
    <font>
      <sz val="16"/>
      <color indexed="30"/>
      <name val="Arial"/>
      <family val="2"/>
    </font>
    <font>
      <sz val="15"/>
      <color indexed="62"/>
      <name val="Arial"/>
      <family val="2"/>
    </font>
    <font>
      <sz val="15"/>
      <color indexed="62"/>
      <name val="Calibri"/>
      <family val="2"/>
    </font>
    <font>
      <sz val="14"/>
      <color indexed="10"/>
      <name val="Calibri"/>
      <family val="2"/>
    </font>
    <font>
      <sz val="8"/>
      <name val="Tahoma"/>
      <family val="2"/>
    </font>
    <font>
      <sz val="14"/>
      <color indexed="17"/>
      <name val="Arial"/>
      <family val="0"/>
    </font>
    <font>
      <sz val="12"/>
      <color indexed="8"/>
      <name val="Arial"/>
      <family val="0"/>
    </font>
    <font>
      <b/>
      <sz val="14"/>
      <color indexed="8"/>
      <name val="Arial"/>
      <family val="0"/>
    </font>
    <font>
      <b/>
      <sz val="18"/>
      <color indexed="8"/>
      <name val="Arial"/>
      <family val="0"/>
    </font>
    <font>
      <sz val="18"/>
      <color indexed="8"/>
      <name val="Arial"/>
      <family val="0"/>
    </font>
    <font>
      <b/>
      <sz val="16"/>
      <color indexed="8"/>
      <name val="Arial"/>
      <family val="0"/>
    </font>
    <font>
      <sz val="18"/>
      <color indexed="9"/>
      <name val="Calibri"/>
      <family val="0"/>
    </font>
    <font>
      <b/>
      <sz val="16"/>
      <color indexed="30"/>
      <name val="Calibri"/>
      <family val="0"/>
    </font>
    <font>
      <sz val="16"/>
      <color indexed="30"/>
      <name val="Calibri"/>
      <family val="0"/>
    </font>
    <font>
      <b/>
      <sz val="14"/>
      <color indexed="30"/>
      <name val="Arial"/>
      <family val="0"/>
    </font>
    <font>
      <b/>
      <sz val="10.5"/>
      <color indexed="8"/>
      <name val="Arial"/>
      <family val="0"/>
    </font>
    <font>
      <b/>
      <sz val="11"/>
      <color indexed="8"/>
      <name val="Arial"/>
      <family val="0"/>
    </font>
    <font>
      <b/>
      <vertAlign val="superscript"/>
      <sz val="20"/>
      <color indexed="8"/>
      <name val="Arial"/>
      <family val="0"/>
    </font>
    <font>
      <i/>
      <vertAlign val="superscript"/>
      <sz val="16"/>
      <color indexed="8"/>
      <name val="Arial"/>
      <family val="0"/>
    </font>
    <font>
      <vertAlign val="superscript"/>
      <sz val="14"/>
      <color indexed="8"/>
      <name val="Arial"/>
      <family val="0"/>
    </font>
    <font>
      <u val="single"/>
      <vertAlign val="superscript"/>
      <sz val="14"/>
      <color indexed="30"/>
      <name val="Arial"/>
      <family val="0"/>
    </font>
    <font>
      <sz val="8"/>
      <color indexed="8"/>
      <name val="Arial"/>
      <family val="0"/>
    </font>
    <font>
      <sz val="10"/>
      <color indexed="8"/>
      <name val="Myriad Pro Light"/>
      <family val="0"/>
    </font>
    <font>
      <b/>
      <sz val="16"/>
      <color indexed="62"/>
      <name val="Arial"/>
      <family val="0"/>
    </font>
    <font>
      <sz val="16"/>
      <color indexed="9"/>
      <name val="Calibri"/>
      <family val="0"/>
    </font>
    <font>
      <b/>
      <sz val="20"/>
      <color indexed="9"/>
      <name val="Calibri"/>
      <family val="0"/>
    </font>
    <font>
      <sz val="13"/>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Calibri"/>
      <family val="2"/>
    </font>
    <font>
      <sz val="12"/>
      <color theme="1"/>
      <name val="Calibri"/>
      <family val="2"/>
    </font>
    <font>
      <sz val="14"/>
      <color theme="1"/>
      <name val="Calibri"/>
      <family val="2"/>
    </font>
    <font>
      <sz val="16"/>
      <color rgb="FF8BB836"/>
      <name val="Arial"/>
      <family val="2"/>
    </font>
    <font>
      <sz val="22"/>
      <color theme="0"/>
      <name val="Arial"/>
      <family val="2"/>
    </font>
    <font>
      <sz val="16"/>
      <color theme="1"/>
      <name val="Calibri"/>
      <family val="2"/>
    </font>
    <font>
      <sz val="14"/>
      <color theme="1"/>
      <name val="Arial"/>
      <family val="2"/>
    </font>
    <font>
      <sz val="18"/>
      <color theme="1"/>
      <name val="Calibri"/>
      <family val="2"/>
    </font>
    <font>
      <sz val="36"/>
      <color rgb="FF009900"/>
      <name val="Wingdings"/>
      <family val="0"/>
    </font>
    <font>
      <b/>
      <sz val="12"/>
      <color theme="0"/>
      <name val="Calibri"/>
      <family val="2"/>
    </font>
    <font>
      <sz val="12"/>
      <color theme="0" tint="-0.24997000396251678"/>
      <name val="Calibri"/>
      <family val="2"/>
    </font>
    <font>
      <sz val="11"/>
      <color theme="0" tint="-0.24997000396251678"/>
      <name val="Calibri"/>
      <family val="2"/>
    </font>
    <font>
      <sz val="9"/>
      <color rgb="FFFF0000"/>
      <name val="Calibri"/>
      <family val="2"/>
    </font>
    <font>
      <b/>
      <sz val="14"/>
      <color theme="1"/>
      <name val="Calibri"/>
      <family val="2"/>
    </font>
    <font>
      <b/>
      <sz val="12"/>
      <color theme="1"/>
      <name val="Calibri"/>
      <family val="2"/>
    </font>
    <font>
      <b/>
      <sz val="16"/>
      <color rgb="FFFF0000"/>
      <name val="Calibri"/>
      <family val="2"/>
    </font>
    <font>
      <sz val="12"/>
      <color theme="0"/>
      <name val="Calibri"/>
      <family val="2"/>
    </font>
    <font>
      <b/>
      <sz val="11"/>
      <color theme="6" tint="-0.4999699890613556"/>
      <name val="Arial"/>
      <family val="2"/>
    </font>
    <font>
      <sz val="11"/>
      <color theme="0" tint="-0.3499799966812134"/>
      <name val="Calibri"/>
      <family val="2"/>
    </font>
    <font>
      <sz val="11"/>
      <color rgb="FF000000"/>
      <name val="Arial"/>
      <family val="2"/>
    </font>
    <font>
      <sz val="11"/>
      <color theme="1"/>
      <name val="Arial"/>
      <family val="2"/>
    </font>
    <font>
      <b/>
      <sz val="14"/>
      <color rgb="FFFF0000"/>
      <name val="Calibri"/>
      <family val="2"/>
    </font>
    <font>
      <b/>
      <sz val="16"/>
      <color rgb="FF037EC2"/>
      <name val="Arial"/>
      <family val="2"/>
    </font>
    <font>
      <sz val="16"/>
      <color rgb="FF037EC2"/>
      <name val="Arial"/>
      <family val="2"/>
    </font>
    <font>
      <sz val="15"/>
      <color rgb="FF1C3F77"/>
      <name val="Arial"/>
      <family val="2"/>
    </font>
    <font>
      <sz val="15"/>
      <color rgb="FF1C3F77"/>
      <name val="Calibri"/>
      <family val="2"/>
    </font>
    <font>
      <sz val="14"/>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C3F77"/>
        <bgColor indexed="64"/>
      </patternFill>
    </fill>
    <fill>
      <patternFill patternType="solid">
        <fgColor theme="0" tint="-0.1499900072813034"/>
        <bgColor indexed="64"/>
      </patternFill>
    </fill>
    <fill>
      <patternFill patternType="solid">
        <fgColor rgb="FFD3E0F5"/>
        <bgColor indexed="64"/>
      </patternFill>
    </fill>
    <fill>
      <patternFill patternType="solid">
        <fgColor rgb="FFA8C1EA"/>
        <bgColor indexed="64"/>
      </patternFill>
    </fill>
    <fill>
      <patternFill patternType="solid">
        <fgColor rgb="FFCDDBF3"/>
        <bgColor indexed="64"/>
      </patternFill>
    </fill>
    <fill>
      <patternFill patternType="solid">
        <fgColor rgb="FF4274B9"/>
        <bgColor indexed="64"/>
      </patternFill>
    </fill>
    <fill>
      <patternFill patternType="solid">
        <fgColor rgb="FFFFFF99"/>
        <bgColor indexed="64"/>
      </patternFill>
    </fill>
    <fill>
      <patternFill patternType="solid">
        <fgColor rgb="FF037EC2"/>
        <bgColor indexed="64"/>
      </patternFill>
    </fill>
    <fill>
      <patternFill patternType="solid">
        <fgColor rgb="FF77B2D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dashed"/>
      <right style="dashed"/>
      <top/>
      <bottom style="dashed"/>
    </border>
    <border>
      <left style="medium">
        <color rgb="FFFF0000"/>
      </left>
      <right style="medium">
        <color rgb="FFFF0000"/>
      </right>
      <top style="medium">
        <color rgb="FFFF0000"/>
      </top>
      <bottom style="medium">
        <color rgb="FFFF0000"/>
      </bottom>
    </border>
    <border>
      <left style="dashed"/>
      <right style="dashed"/>
      <top/>
      <bottom/>
    </border>
    <border>
      <left/>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58">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33" borderId="0" xfId="0" applyFill="1" applyAlignment="1">
      <alignment/>
    </xf>
    <xf numFmtId="0" fontId="83" fillId="34" borderId="10" xfId="0" applyFont="1" applyFill="1" applyBorder="1" applyAlignment="1">
      <alignment horizontal="center" vertical="center" wrapText="1"/>
    </xf>
    <xf numFmtId="0" fontId="84" fillId="0" borderId="10" xfId="0" applyFont="1" applyBorder="1" applyAlignment="1">
      <alignment horizontal="center" vertical="center"/>
    </xf>
    <xf numFmtId="0" fontId="85" fillId="0" borderId="10" xfId="0" applyFont="1" applyBorder="1" applyAlignment="1">
      <alignment horizontal="center" vertical="center"/>
    </xf>
    <xf numFmtId="0" fontId="85" fillId="35" borderId="10" xfId="0" applyFont="1" applyFill="1" applyBorder="1" applyAlignment="1">
      <alignment horizontal="center" vertical="center"/>
    </xf>
    <xf numFmtId="0" fontId="67" fillId="34" borderId="0" xfId="0" applyFont="1" applyFill="1" applyAlignment="1">
      <alignment horizontal="center" vertical="center" wrapText="1"/>
    </xf>
    <xf numFmtId="0" fontId="0" fillId="33" borderId="0" xfId="0" applyFill="1" applyAlignment="1">
      <alignment horizontal="center" vertical="center" textRotation="180" wrapText="1"/>
    </xf>
    <xf numFmtId="0" fontId="84" fillId="33" borderId="0" xfId="0" applyFont="1" applyFill="1" applyAlignment="1">
      <alignment horizontal="left" vertical="top"/>
    </xf>
    <xf numFmtId="0" fontId="84" fillId="33" borderId="0" xfId="0" applyFont="1" applyFill="1" applyAlignment="1">
      <alignment horizontal="right" vertical="top"/>
    </xf>
    <xf numFmtId="0" fontId="83" fillId="33" borderId="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86" fillId="33" borderId="0" xfId="0" applyFont="1" applyFill="1" applyAlignment="1">
      <alignment vertical="center" wrapText="1"/>
    </xf>
    <xf numFmtId="0" fontId="0" fillId="33" borderId="0" xfId="0" applyFill="1" applyAlignment="1" applyProtection="1">
      <alignment/>
      <protection locked="0"/>
    </xf>
    <xf numFmtId="0" fontId="87" fillId="33" borderId="0" xfId="0" applyFont="1" applyFill="1" applyAlignment="1">
      <alignment vertical="center" wrapText="1"/>
    </xf>
    <xf numFmtId="0" fontId="88" fillId="33" borderId="0" xfId="0" applyFont="1" applyFill="1" applyAlignment="1">
      <alignment/>
    </xf>
    <xf numFmtId="0" fontId="89" fillId="33" borderId="0" xfId="0" applyFont="1" applyFill="1" applyAlignment="1" applyProtection="1">
      <alignment vertical="center"/>
      <protection locked="0"/>
    </xf>
    <xf numFmtId="0" fontId="90" fillId="0" borderId="10" xfId="0" applyFont="1" applyBorder="1" applyAlignment="1" applyProtection="1">
      <alignment horizontal="center" vertical="center"/>
      <protection locked="0"/>
    </xf>
    <xf numFmtId="0" fontId="91" fillId="0" borderId="10" xfId="0" applyFont="1" applyBorder="1" applyAlignment="1" applyProtection="1">
      <alignment horizontal="center" vertical="center"/>
      <protection locked="0"/>
    </xf>
    <xf numFmtId="0" fontId="0" fillId="0" borderId="0" xfId="0" applyAlignment="1" applyProtection="1">
      <alignment/>
      <protection locked="0"/>
    </xf>
    <xf numFmtId="0" fontId="90" fillId="33" borderId="10" xfId="0" applyFont="1" applyFill="1" applyBorder="1" applyAlignment="1" applyProtection="1">
      <alignment horizontal="center" vertical="center"/>
      <protection locked="0"/>
    </xf>
    <xf numFmtId="0" fontId="85" fillId="0" borderId="10" xfId="0" applyFont="1" applyBorder="1" applyAlignment="1" applyProtection="1">
      <alignment horizontal="center" vertical="center"/>
      <protection locked="0"/>
    </xf>
    <xf numFmtId="0" fontId="88" fillId="0" borderId="10" xfId="0" applyFont="1" applyBorder="1" applyAlignment="1" applyProtection="1">
      <alignment horizontal="center" vertical="center"/>
      <protection locked="0"/>
    </xf>
    <xf numFmtId="0" fontId="88" fillId="36" borderId="10" xfId="0" applyFont="1" applyFill="1" applyBorder="1" applyAlignment="1" applyProtection="1">
      <alignment horizontal="center" vertical="center"/>
      <protection locked="0"/>
    </xf>
    <xf numFmtId="0" fontId="88" fillId="37" borderId="10"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10" xfId="0" applyBorder="1" applyAlignment="1">
      <alignment horizontal="center" vertical="center" wrapText="1"/>
    </xf>
    <xf numFmtId="0" fontId="0" fillId="38" borderId="0" xfId="0" applyFill="1" applyAlignment="1">
      <alignment/>
    </xf>
    <xf numFmtId="0" fontId="67" fillId="39" borderId="10" xfId="0" applyFont="1" applyFill="1" applyBorder="1" applyAlignment="1">
      <alignment horizontal="center" vertical="center" textRotation="90" wrapText="1"/>
    </xf>
    <xf numFmtId="0" fontId="0" fillId="38" borderId="10" xfId="0" applyFill="1" applyBorder="1" applyAlignment="1">
      <alignment horizontal="center" vertical="center"/>
    </xf>
    <xf numFmtId="0" fontId="92" fillId="39" borderId="10" xfId="0" applyFont="1" applyFill="1" applyBorder="1" applyAlignment="1">
      <alignment horizontal="center" vertical="center" wrapText="1"/>
    </xf>
    <xf numFmtId="0" fontId="0" fillId="0" borderId="10" xfId="0" applyBorder="1" applyAlignment="1">
      <alignment vertical="center" wrapText="1"/>
    </xf>
    <xf numFmtId="0" fontId="93" fillId="0" borderId="10" xfId="0" applyFont="1" applyBorder="1" applyAlignment="1">
      <alignment horizontal="center" vertical="center"/>
    </xf>
    <xf numFmtId="0" fontId="94" fillId="0" borderId="10" xfId="0" applyFont="1" applyBorder="1" applyAlignment="1">
      <alignment horizontal="center" vertical="center"/>
    </xf>
    <xf numFmtId="0" fontId="0" fillId="35" borderId="10" xfId="0" applyFill="1" applyBorder="1" applyAlignment="1">
      <alignment/>
    </xf>
    <xf numFmtId="0" fontId="0" fillId="35" borderId="10" xfId="0" applyFill="1" applyBorder="1" applyAlignment="1">
      <alignment horizontal="center" vertical="center"/>
    </xf>
    <xf numFmtId="0" fontId="0" fillId="35" borderId="10" xfId="0" applyFill="1" applyBorder="1" applyAlignment="1">
      <alignment vertical="center"/>
    </xf>
    <xf numFmtId="0" fontId="92" fillId="39" borderId="0" xfId="0" applyFont="1" applyFill="1" applyAlignment="1">
      <alignment horizontal="center" vertical="center"/>
    </xf>
    <xf numFmtId="0" fontId="81" fillId="38" borderId="0" xfId="0" applyFont="1" applyFill="1" applyAlignment="1">
      <alignment horizontal="center" vertical="center"/>
    </xf>
    <xf numFmtId="0" fontId="0" fillId="0" borderId="12" xfId="0" applyBorder="1" applyAlignment="1">
      <alignment/>
    </xf>
    <xf numFmtId="0" fontId="95" fillId="0" borderId="13" xfId="0" applyFont="1" applyBorder="1" applyAlignment="1">
      <alignment horizontal="center" vertical="center" wrapText="1"/>
    </xf>
    <xf numFmtId="0" fontId="0" fillId="38" borderId="0" xfId="0" applyFill="1" applyAlignment="1">
      <alignment vertical="center"/>
    </xf>
    <xf numFmtId="0" fontId="85" fillId="38" borderId="0" xfId="0" applyFont="1" applyFill="1" applyAlignment="1">
      <alignment horizontal="center" vertical="center"/>
    </xf>
    <xf numFmtId="0" fontId="0" fillId="35" borderId="10" xfId="0" applyFill="1" applyBorder="1" applyAlignment="1">
      <alignment vertical="center" wrapText="1"/>
    </xf>
    <xf numFmtId="0" fontId="95" fillId="35" borderId="13"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quotePrefix="1">
      <alignment vertical="center"/>
    </xf>
    <xf numFmtId="0" fontId="0" fillId="0" borderId="12" xfId="0" applyBorder="1" applyAlignment="1">
      <alignment vertical="center"/>
    </xf>
    <xf numFmtId="0" fontId="0" fillId="0" borderId="14" xfId="0" applyBorder="1" applyAlignment="1">
      <alignment vertical="center" wrapText="1"/>
    </xf>
    <xf numFmtId="0" fontId="0" fillId="0" borderId="14" xfId="0" applyBorder="1" applyAlignment="1">
      <alignment wrapText="1"/>
    </xf>
    <xf numFmtId="0" fontId="0" fillId="0" borderId="14" xfId="0" applyFill="1" applyBorder="1" applyAlignment="1">
      <alignment vertical="center" wrapText="1"/>
    </xf>
    <xf numFmtId="0" fontId="85" fillId="0" borderId="10" xfId="0" applyFont="1" applyFill="1" applyBorder="1" applyAlignment="1">
      <alignment horizontal="center" vertical="center"/>
    </xf>
    <xf numFmtId="0" fontId="96" fillId="33" borderId="0" xfId="0" applyFont="1" applyFill="1" applyAlignment="1">
      <alignment/>
    </xf>
    <xf numFmtId="0" fontId="0" fillId="33" borderId="0" xfId="0" applyFill="1" applyAlignment="1">
      <alignment vertical="top" wrapText="1"/>
    </xf>
    <xf numFmtId="0" fontId="97" fillId="33" borderId="0" xfId="0" applyFont="1" applyFill="1" applyAlignment="1">
      <alignment/>
    </xf>
    <xf numFmtId="0" fontId="0" fillId="33" borderId="0" xfId="0" applyFont="1" applyFill="1" applyAlignment="1">
      <alignment/>
    </xf>
    <xf numFmtId="0" fontId="0" fillId="33" borderId="0" xfId="0" applyFill="1" applyAlignment="1">
      <alignment horizontal="center" vertical="center" wrapText="1"/>
    </xf>
    <xf numFmtId="0" fontId="0" fillId="33" borderId="15" xfId="0" applyFill="1" applyBorder="1" applyAlignment="1">
      <alignment/>
    </xf>
    <xf numFmtId="0" fontId="0" fillId="33" borderId="0" xfId="0" applyFill="1" applyAlignment="1">
      <alignment vertical="center"/>
    </xf>
    <xf numFmtId="0" fontId="98" fillId="33" borderId="0" xfId="0" applyFont="1" applyFill="1" applyAlignment="1">
      <alignment horizontal="center" vertical="center"/>
    </xf>
    <xf numFmtId="0" fontId="98" fillId="33" borderId="0" xfId="0" applyFont="1" applyFill="1" applyAlignment="1">
      <alignment horizontal="center" wrapText="1"/>
    </xf>
    <xf numFmtId="0" fontId="98" fillId="33" borderId="0" xfId="0" applyFont="1" applyFill="1" applyAlignment="1">
      <alignment horizontal="center"/>
    </xf>
    <xf numFmtId="0" fontId="0" fillId="33" borderId="0" xfId="0" applyFill="1" applyBorder="1" applyAlignment="1">
      <alignment vertical="center"/>
    </xf>
    <xf numFmtId="0" fontId="85" fillId="40" borderId="10" xfId="0" applyFont="1" applyFill="1" applyBorder="1" applyAlignment="1">
      <alignment horizontal="center" vertical="center"/>
    </xf>
    <xf numFmtId="0" fontId="0" fillId="40" borderId="10" xfId="0" applyFill="1" applyBorder="1" applyAlignment="1">
      <alignment vertical="center" wrapText="1"/>
    </xf>
    <xf numFmtId="0" fontId="0" fillId="33" borderId="0" xfId="0" applyFill="1" applyAlignment="1">
      <alignment horizontal="center" vertical="center" wrapText="1"/>
    </xf>
    <xf numFmtId="0" fontId="92" fillId="0" borderId="10"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84" fillId="0" borderId="10" xfId="0" applyFont="1" applyFill="1" applyBorder="1" applyAlignment="1">
      <alignment horizontal="left" vertical="center" wrapText="1"/>
    </xf>
    <xf numFmtId="0" fontId="83" fillId="41" borderId="10" xfId="0" applyFont="1" applyFill="1" applyBorder="1" applyAlignment="1">
      <alignment horizontal="center" vertical="center" wrapText="1"/>
    </xf>
    <xf numFmtId="0" fontId="83" fillId="41" borderId="10" xfId="0" applyFont="1" applyFill="1" applyBorder="1" applyAlignment="1">
      <alignment horizontal="center" vertical="center"/>
    </xf>
    <xf numFmtId="0" fontId="99" fillId="41" borderId="10" xfId="0" applyFont="1" applyFill="1" applyBorder="1" applyAlignment="1">
      <alignment horizontal="center" vertical="center"/>
    </xf>
    <xf numFmtId="0" fontId="100" fillId="42" borderId="10" xfId="0" applyFont="1" applyFill="1" applyBorder="1" applyAlignment="1">
      <alignment horizontal="center" vertical="center"/>
    </xf>
    <xf numFmtId="0" fontId="101" fillId="0" borderId="10" xfId="0" applyFont="1" applyBorder="1" applyAlignment="1">
      <alignment horizontal="center" vertical="center"/>
    </xf>
    <xf numFmtId="0" fontId="0" fillId="0" borderId="10" xfId="0" applyFont="1" applyBorder="1" applyAlignment="1">
      <alignment horizontal="center" vertical="center"/>
    </xf>
    <xf numFmtId="0" fontId="0" fillId="38" borderId="10" xfId="0" applyFill="1" applyBorder="1" applyAlignment="1">
      <alignment horizontal="center" vertical="center" wrapText="1"/>
    </xf>
    <xf numFmtId="0" fontId="0" fillId="33" borderId="10" xfId="0" applyFill="1" applyBorder="1" applyAlignment="1">
      <alignment vertical="center" wrapText="1"/>
    </xf>
    <xf numFmtId="0" fontId="85" fillId="33" borderId="10" xfId="0" applyFont="1" applyFill="1" applyBorder="1" applyAlignment="1">
      <alignment horizontal="center" vertical="center"/>
    </xf>
    <xf numFmtId="0" fontId="90" fillId="33" borderId="16" xfId="0" applyFont="1" applyFill="1" applyBorder="1" applyAlignment="1" applyProtection="1">
      <alignment horizontal="center" vertical="center"/>
      <protection locked="0"/>
    </xf>
    <xf numFmtId="0" fontId="91" fillId="33" borderId="16" xfId="0" applyFont="1" applyFill="1" applyBorder="1" applyAlignment="1" applyProtection="1">
      <alignment horizontal="center" vertical="center"/>
      <protection locked="0"/>
    </xf>
    <xf numFmtId="0" fontId="90" fillId="33" borderId="0" xfId="0" applyFont="1" applyFill="1" applyBorder="1" applyAlignment="1" applyProtection="1">
      <alignment horizontal="center" vertical="center"/>
      <protection locked="0"/>
    </xf>
    <xf numFmtId="0" fontId="91" fillId="33" borderId="0" xfId="0" applyFont="1" applyFill="1" applyBorder="1" applyAlignment="1" applyProtection="1">
      <alignment horizontal="center" vertical="center"/>
      <protection locked="0"/>
    </xf>
    <xf numFmtId="0" fontId="0" fillId="33" borderId="0" xfId="0" applyFill="1" applyAlignment="1">
      <alignment horizontal="center" vertical="center" textRotation="90" wrapText="1"/>
    </xf>
    <xf numFmtId="0" fontId="84" fillId="0" borderId="10" xfId="0" applyFont="1" applyBorder="1" applyAlignment="1" applyProtection="1">
      <alignment horizontal="center" vertical="center"/>
      <protection/>
    </xf>
    <xf numFmtId="0" fontId="87" fillId="41" borderId="0" xfId="0" applyFont="1" applyFill="1" applyAlignment="1">
      <alignment horizontal="left" vertical="center"/>
    </xf>
    <xf numFmtId="0" fontId="0" fillId="33" borderId="0" xfId="0" applyFill="1" applyAlignment="1">
      <alignment horizontal="left" vertical="top" wrapText="1"/>
    </xf>
    <xf numFmtId="0" fontId="102" fillId="33" borderId="0" xfId="0" applyFont="1" applyFill="1" applyAlignment="1">
      <alignment horizontal="left" vertical="center" wrapText="1"/>
    </xf>
    <xf numFmtId="0" fontId="0" fillId="0" borderId="0" xfId="0" applyAlignment="1">
      <alignment wrapText="1"/>
    </xf>
    <xf numFmtId="0" fontId="103" fillId="33" borderId="0" xfId="0" applyFont="1" applyFill="1" applyAlignment="1">
      <alignment wrapText="1"/>
    </xf>
    <xf numFmtId="0" fontId="103" fillId="0" borderId="0" xfId="0" applyFont="1" applyAlignment="1">
      <alignment wrapText="1"/>
    </xf>
    <xf numFmtId="0" fontId="102" fillId="0" borderId="0" xfId="0" applyFont="1" applyAlignment="1">
      <alignment/>
    </xf>
    <xf numFmtId="0" fontId="0" fillId="0" borderId="0" xfId="0" applyFont="1" applyAlignment="1">
      <alignment/>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84" fillId="42" borderId="0" xfId="0" applyFont="1" applyFill="1" applyAlignment="1" applyProtection="1">
      <alignment horizontal="left" vertical="center" wrapText="1"/>
      <protection locked="0"/>
    </xf>
    <xf numFmtId="0" fontId="84" fillId="33" borderId="16" xfId="0" applyFont="1" applyFill="1" applyBorder="1" applyAlignment="1">
      <alignment horizontal="center" vertical="center" wrapText="1"/>
    </xf>
    <xf numFmtId="0" fontId="82" fillId="0" borderId="20" xfId="0" applyFont="1" applyBorder="1" applyAlignment="1" applyProtection="1">
      <alignment horizontal="center" vertical="center" wrapText="1"/>
      <protection locked="0"/>
    </xf>
    <xf numFmtId="0" fontId="82" fillId="0" borderId="16" xfId="0" applyFont="1" applyBorder="1" applyAlignment="1" applyProtection="1">
      <alignment horizontal="center" vertical="center" wrapText="1"/>
      <protection locked="0"/>
    </xf>
    <xf numFmtId="0" fontId="82" fillId="0" borderId="21" xfId="0" applyFont="1" applyBorder="1" applyAlignment="1" applyProtection="1">
      <alignment horizontal="center" vertical="center" wrapText="1"/>
      <protection locked="0"/>
    </xf>
    <xf numFmtId="0" fontId="82" fillId="0" borderId="22" xfId="0" applyFont="1" applyBorder="1" applyAlignment="1" applyProtection="1">
      <alignment horizontal="center" vertical="center" wrapText="1"/>
      <protection locked="0"/>
    </xf>
    <xf numFmtId="0" fontId="82" fillId="0" borderId="23" xfId="0" applyFont="1" applyBorder="1" applyAlignment="1" applyProtection="1">
      <alignment horizontal="center" vertical="center" wrapText="1"/>
      <protection locked="0"/>
    </xf>
    <xf numFmtId="0" fontId="82" fillId="0" borderId="15" xfId="0" applyFont="1" applyBorder="1" applyAlignment="1" applyProtection="1">
      <alignment horizontal="center" vertical="center" wrapText="1"/>
      <protection locked="0"/>
    </xf>
    <xf numFmtId="0" fontId="82" fillId="0" borderId="0" xfId="0" applyFont="1" applyBorder="1" applyAlignment="1" applyProtection="1">
      <alignment horizontal="center" vertical="center" wrapText="1"/>
      <protection locked="0"/>
    </xf>
    <xf numFmtId="0" fontId="0" fillId="33" borderId="0" xfId="0" applyFill="1" applyBorder="1" applyAlignment="1" applyProtection="1">
      <alignment wrapText="1"/>
      <protection locked="0"/>
    </xf>
    <xf numFmtId="0" fontId="85" fillId="33" borderId="0" xfId="0" applyFont="1" applyFill="1" applyAlignment="1">
      <alignment horizontal="left" wrapText="1"/>
    </xf>
    <xf numFmtId="0" fontId="67" fillId="41" borderId="10" xfId="0" applyFont="1" applyFill="1" applyBorder="1" applyAlignment="1">
      <alignment horizontal="left" vertical="center"/>
    </xf>
    <xf numFmtId="0" fontId="0" fillId="42" borderId="10" xfId="0" applyFill="1" applyBorder="1" applyAlignment="1">
      <alignment horizontal="left" vertical="center" wrapText="1"/>
    </xf>
    <xf numFmtId="0" fontId="67" fillId="41" borderId="0" xfId="0" applyFont="1" applyFill="1" applyAlignment="1">
      <alignment vertical="center" wrapText="1"/>
    </xf>
    <xf numFmtId="0" fontId="83" fillId="41" borderId="10" xfId="0" applyFont="1" applyFill="1" applyBorder="1" applyAlignment="1">
      <alignment horizontal="center" vertical="center"/>
    </xf>
    <xf numFmtId="0" fontId="104" fillId="33" borderId="0" xfId="0" applyFont="1" applyFill="1" applyAlignment="1">
      <alignment horizontal="center" vertical="center" wrapText="1"/>
    </xf>
    <xf numFmtId="0" fontId="96" fillId="33" borderId="0" xfId="0" applyFont="1" applyFill="1" applyAlignment="1" applyProtection="1">
      <alignment horizontal="center" vertical="center" wrapText="1"/>
      <protection locked="0"/>
    </xf>
    <xf numFmtId="0" fontId="85" fillId="33" borderId="0" xfId="0" applyFont="1" applyFill="1" applyAlignment="1">
      <alignment vertical="center" wrapText="1"/>
    </xf>
    <xf numFmtId="0" fontId="0" fillId="33" borderId="0" xfId="0" applyFill="1" applyAlignment="1">
      <alignment wrapText="1"/>
    </xf>
    <xf numFmtId="0" fontId="81" fillId="33" borderId="0" xfId="0" applyFont="1" applyFill="1" applyAlignment="1">
      <alignment vertical="top" wrapText="1"/>
    </xf>
    <xf numFmtId="0" fontId="0" fillId="33" borderId="16" xfId="0" applyFill="1" applyBorder="1" applyAlignment="1">
      <alignment horizontal="left" vertical="center" wrapText="1"/>
    </xf>
    <xf numFmtId="0" fontId="0" fillId="33" borderId="0" xfId="0" applyFill="1" applyBorder="1" applyAlignment="1">
      <alignment horizontal="left" vertical="center" wrapText="1"/>
    </xf>
    <xf numFmtId="0" fontId="91" fillId="0" borderId="24"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85" fillId="33" borderId="26" xfId="0" applyFont="1" applyFill="1" applyBorder="1" applyAlignment="1">
      <alignment vertical="center"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84" fillId="0" borderId="17" xfId="0" applyFont="1" applyBorder="1" applyAlignment="1" applyProtection="1">
      <alignment horizontal="left" vertical="center" wrapText="1"/>
      <protection/>
    </xf>
    <xf numFmtId="0" fontId="84" fillId="0" borderId="18" xfId="0" applyFont="1" applyBorder="1" applyAlignment="1" applyProtection="1">
      <alignment horizontal="left" vertical="center" wrapText="1"/>
      <protection/>
    </xf>
    <xf numFmtId="0" fontId="84" fillId="0" borderId="19" xfId="0" applyFont="1" applyBorder="1" applyAlignment="1" applyProtection="1">
      <alignment horizontal="left" vertical="center" wrapText="1"/>
      <protection/>
    </xf>
    <xf numFmtId="0" fontId="103" fillId="42" borderId="10" xfId="0" applyFont="1" applyFill="1" applyBorder="1" applyAlignment="1">
      <alignment vertical="center" wrapText="1"/>
    </xf>
    <xf numFmtId="0" fontId="89" fillId="0" borderId="17" xfId="0" applyFont="1" applyBorder="1" applyAlignment="1">
      <alignment horizontal="center" vertical="center" wrapText="1"/>
    </xf>
    <xf numFmtId="0" fontId="89" fillId="0" borderId="19" xfId="0" applyFont="1" applyBorder="1" applyAlignment="1">
      <alignment horizontal="center" vertical="center" wrapText="1"/>
    </xf>
    <xf numFmtId="0" fontId="103" fillId="33" borderId="20" xfId="0" applyFont="1" applyFill="1" applyBorder="1" applyAlignment="1">
      <alignment horizontal="center" vertical="center" wrapText="1"/>
    </xf>
    <xf numFmtId="0" fontId="103" fillId="33" borderId="16" xfId="0" applyFont="1" applyFill="1" applyBorder="1" applyAlignment="1">
      <alignment horizontal="center" vertical="center" wrapText="1"/>
    </xf>
    <xf numFmtId="0" fontId="103" fillId="33" borderId="26" xfId="0" applyFont="1" applyFill="1" applyBorder="1" applyAlignment="1">
      <alignment horizontal="center" vertical="center" wrapText="1"/>
    </xf>
    <xf numFmtId="0" fontId="103" fillId="33" borderId="0" xfId="0" applyFont="1" applyFill="1" applyBorder="1" applyAlignment="1">
      <alignment horizontal="center" vertical="center" wrapText="1"/>
    </xf>
    <xf numFmtId="0" fontId="100" fillId="42" borderId="17" xfId="0" applyFont="1" applyFill="1" applyBorder="1" applyAlignment="1">
      <alignment horizontal="center" vertical="center"/>
    </xf>
    <xf numFmtId="0" fontId="100" fillId="42" borderId="18" xfId="0" applyFont="1" applyFill="1" applyBorder="1" applyAlignment="1">
      <alignment horizontal="center" vertical="center"/>
    </xf>
    <xf numFmtId="0" fontId="0" fillId="42" borderId="18" xfId="0" applyFill="1" applyBorder="1" applyAlignment="1">
      <alignment horizontal="center" vertical="center"/>
    </xf>
    <xf numFmtId="0" fontId="0" fillId="42" borderId="19" xfId="0" applyFill="1" applyBorder="1" applyAlignment="1">
      <alignment horizontal="center" vertical="center"/>
    </xf>
    <xf numFmtId="0" fontId="103" fillId="0" borderId="10" xfId="0" applyFont="1" applyBorder="1" applyAlignment="1" applyProtection="1">
      <alignment horizontal="left" vertical="center" wrapText="1"/>
      <protection locked="0"/>
    </xf>
    <xf numFmtId="0" fontId="105" fillId="33" borderId="0" xfId="0" applyFont="1" applyFill="1" applyAlignment="1">
      <alignment vertical="center" wrapText="1"/>
    </xf>
    <xf numFmtId="0" fontId="106" fillId="33" borderId="0" xfId="0" applyFont="1" applyFill="1" applyAlignment="1">
      <alignment vertical="center" wrapText="1"/>
    </xf>
    <xf numFmtId="0" fontId="107" fillId="33" borderId="0" xfId="0" applyFont="1" applyFill="1" applyAlignment="1" applyProtection="1">
      <alignment vertical="center" wrapText="1"/>
      <protection locked="0"/>
    </xf>
    <xf numFmtId="0" fontId="108" fillId="0" borderId="0" xfId="0" applyFont="1" applyAlignment="1" applyProtection="1">
      <alignment vertical="center" wrapText="1"/>
      <protection locked="0"/>
    </xf>
    <xf numFmtId="0" fontId="87" fillId="41" borderId="0" xfId="0" applyFont="1" applyFill="1" applyAlignment="1">
      <alignment vertical="center" wrapText="1"/>
    </xf>
    <xf numFmtId="0" fontId="0" fillId="41" borderId="0" xfId="0" applyFill="1" applyAlignment="1">
      <alignment vertical="center" wrapText="1"/>
    </xf>
    <xf numFmtId="0" fontId="92" fillId="39" borderId="17" xfId="0" applyFont="1" applyFill="1" applyBorder="1" applyAlignment="1">
      <alignment horizontal="center" vertical="center" wrapText="1"/>
    </xf>
    <xf numFmtId="0" fontId="92" fillId="39" borderId="18" xfId="0" applyFont="1" applyFill="1" applyBorder="1" applyAlignment="1">
      <alignment horizontal="center" vertical="center" wrapText="1"/>
    </xf>
    <xf numFmtId="0" fontId="92" fillId="39" borderId="19" xfId="0" applyFont="1" applyFill="1" applyBorder="1" applyAlignment="1">
      <alignment horizontal="center" vertical="center" wrapText="1"/>
    </xf>
    <xf numFmtId="0" fontId="109" fillId="33" borderId="0" xfId="0" applyFont="1" applyFill="1" applyAlignment="1">
      <alignment horizontal="left" vertical="center" wrapText="1"/>
    </xf>
    <xf numFmtId="0" fontId="0" fillId="33" borderId="0" xfId="0" applyFont="1" applyFill="1" applyAlignment="1">
      <alignment horizontal="left" wrapText="1"/>
    </xf>
    <xf numFmtId="0" fontId="67" fillId="39" borderId="17" xfId="0" applyFont="1" applyFill="1" applyBorder="1" applyAlignment="1">
      <alignment horizontal="center" vertical="center" textRotation="90" wrapText="1"/>
    </xf>
    <xf numFmtId="0" fontId="67" fillId="39" borderId="18" xfId="0" applyFont="1" applyFill="1" applyBorder="1" applyAlignment="1">
      <alignment horizontal="center" vertical="center" textRotation="90" wrapText="1"/>
    </xf>
    <xf numFmtId="0" fontId="0" fillId="0" borderId="18" xfId="0" applyBorder="1" applyAlignment="1">
      <alignment horizontal="center" wrapText="1"/>
    </xf>
    <xf numFmtId="0" fontId="0" fillId="0" borderId="19" xfId="0" applyBorder="1" applyAlignment="1">
      <alignment horizontal="center" wrapText="1"/>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103" fillId="33"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9">
    <dxf>
      <font>
        <color rgb="FF9C0006"/>
      </font>
      <fill>
        <patternFill>
          <bgColor rgb="FFFFC7CE"/>
        </patternFill>
      </fill>
    </dxf>
    <dxf>
      <font>
        <color theme="0" tint="-0.3499799966812134"/>
      </font>
      <fill>
        <patternFill patternType="darkUp">
          <fgColor theme="1" tint="0.24995000660419464"/>
        </patternFill>
      </fill>
    </dxf>
    <dxf>
      <font>
        <color theme="0" tint="-0.3499799966812134"/>
      </font>
      <fill>
        <patternFill patternType="darkUp">
          <fgColor theme="1" tint="0.24995000660419464"/>
        </patternFill>
      </fill>
    </dxf>
    <dxf>
      <font>
        <color theme="0" tint="-0.3499799966812134"/>
      </font>
      <fill>
        <patternFill patternType="darkUp">
          <fgColor theme="1" tint="0.24995000660419464"/>
        </patternFill>
      </fill>
    </dxf>
    <dxf>
      <fill>
        <patternFill patternType="darkUp">
          <fgColor theme="1" tint="0.49998000264167786"/>
        </patternFill>
      </fill>
    </dxf>
    <dxf>
      <fill>
        <patternFill>
          <bgColor rgb="FFE7EDF9"/>
        </patternFill>
      </fill>
    </dxf>
    <dxf>
      <fill>
        <patternFill>
          <bgColor theme="0" tint="-0.3499799966812134"/>
        </patternFill>
      </fill>
    </dxf>
    <dxf>
      <fill>
        <patternFill patternType="darkUp">
          <fgColor theme="1" tint="0.49998000264167786"/>
        </patternFill>
      </fill>
    </dxf>
    <dxf>
      <fill>
        <patternFill patternType="darkUp">
          <fgColor theme="1" tint="0.49998000264167786"/>
        </patternFill>
      </fill>
    </dxf>
    <dxf>
      <fill>
        <patternFill patternType="darkUp">
          <fgColor theme="1" tint="0.49998000264167786"/>
        </patternFill>
      </fill>
    </dxf>
    <dxf>
      <fill>
        <patternFill patternType="darkUp">
          <fgColor theme="1" tint="0.49998000264167786"/>
        </patternFill>
      </fill>
    </dxf>
    <dxf>
      <fill>
        <patternFill patternType="darkUp">
          <fgColor theme="1" tint="0.49998000264167786"/>
        </patternFill>
      </fill>
    </dxf>
    <dxf>
      <fill>
        <patternFill>
          <bgColor rgb="FFE7EDF9"/>
        </patternFill>
      </fill>
    </dxf>
    <dxf>
      <fill>
        <patternFill>
          <bgColor theme="0" tint="-0.3499799966812134"/>
        </patternFill>
      </fill>
    </dxf>
    <dxf>
      <fill>
        <patternFill patternType="darkUp">
          <fgColor theme="1" tint="0.49998000264167786"/>
        </patternFill>
      </fill>
    </dxf>
    <dxf>
      <fill>
        <patternFill patternType="darkUp">
          <fgColor theme="1" tint="0.49998000264167786"/>
        </patternFill>
      </fill>
    </dxf>
    <dxf>
      <fill>
        <patternFill patternType="darkUp">
          <fgColor theme="1" tint="0.49998000264167786"/>
        </patternFill>
      </fill>
    </dxf>
    <dxf>
      <fill>
        <patternFill patternType="darkUp">
          <fgColor theme="1" tint="0.49998000264167786"/>
        </patternFill>
      </fill>
    </dxf>
    <dxf>
      <fill>
        <patternFill>
          <bgColor rgb="FFE7EDF9"/>
        </patternFill>
      </fill>
    </dxf>
    <dxf>
      <fill>
        <patternFill>
          <bgColor theme="0" tint="-0.3499799966812134"/>
        </patternFill>
      </fill>
    </dxf>
    <dxf>
      <fill>
        <patternFill patternType="darkUp">
          <fgColor theme="1" tint="0.49998000264167786"/>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theme="0" tint="-0.24993999302387238"/>
      </font>
      <fill>
        <patternFill patternType="darkUp">
          <fgColor theme="1" tint="0.24995000660419464"/>
          <bgColor theme="0" tint="-0.24993999302387238"/>
        </patternFill>
      </fill>
    </dxf>
    <dxf>
      <font>
        <color rgb="FFFF0000"/>
      </font>
      <fill>
        <patternFill patternType="none">
          <bgColor indexed="65"/>
        </patternFill>
      </fill>
    </dxf>
    <dxf>
      <font>
        <color rgb="FFFF0000"/>
      </font>
    </dxf>
    <dxf>
      <font>
        <color rgb="FF009900"/>
      </font>
    </dxf>
    <dxf>
      <font>
        <color rgb="FF009900"/>
      </font>
      <border/>
    </dxf>
    <dxf>
      <font>
        <color rgb="FFFF0000"/>
      </font>
      <border/>
    </dxf>
    <dxf>
      <font>
        <color rgb="FFFF0000"/>
      </font>
      <fill>
        <patternFill patternType="none">
          <bgColor indexed="65"/>
        </patternFill>
      </fill>
      <border/>
    </dxf>
    <dxf>
      <font>
        <color theme="0" tint="-0.24993999302387238"/>
      </font>
      <fill>
        <patternFill patternType="darkUp">
          <fgColor theme="1" tint="0.24995000660419464"/>
          <bgColor theme="0" tint="-0.24993999302387238"/>
        </patternFill>
      </fill>
      <border/>
    </dxf>
    <dxf>
      <fill>
        <patternFill>
          <bgColor rgb="FFCDDBF3"/>
        </patternFill>
      </fill>
      <border/>
    </dxf>
    <dxf>
      <font>
        <color theme="0" tint="-0.3499799966812134"/>
      </font>
      <fill>
        <patternFill patternType="darkUp">
          <fgColor theme="1" tint="0.249950006604194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resources.feedback@ocr.org.uk?subject=Level%203%20Technicals%20Lab%20Skills%20Qualification%20Calculator%20Feedback" TargetMode="External" /><Relationship Id="rId2" Type="http://schemas.openxmlformats.org/officeDocument/2006/relationships/image" Target="../media/image1.jpeg" /><Relationship Id="rId3" Type="http://schemas.openxmlformats.org/officeDocument/2006/relationships/hyperlink" Target="mailto:resources.feedback@ocr.org.uk?subject=OCR%20L3%20Cambridge%20Technical%20Applied%20Science%20Qualification%20Calculator%20(Like)" TargetMode="External" /><Relationship Id="rId4" Type="http://schemas.openxmlformats.org/officeDocument/2006/relationships/hyperlink" Target="mailto:resources.feedback@ocr.org.uk?subject=OCR%20L3%20Cambridge%20Technical%20Applied%20Science%20Qualification%20Calculator%20(Like)" TargetMode="External" /><Relationship Id="rId5" Type="http://schemas.openxmlformats.org/officeDocument/2006/relationships/image" Target="../media/image3.jpeg" /><Relationship Id="rId6" Type="http://schemas.openxmlformats.org/officeDocument/2006/relationships/hyperlink" Target="mailto:resources.feedback@ocr.org.uk?subject=OCR%20L3%20Cambridge%20Technical%20Applied%20Science%20Qualification%20Calculator%20(Dislike)" TargetMode="External" /><Relationship Id="rId7" Type="http://schemas.openxmlformats.org/officeDocument/2006/relationships/hyperlink" Target="mailto:resources.feedback@ocr.org.uk?subject=OCR%20L3%20Cambridge%20Technical%20Applied%20Science%20Qualification%20Calculator%20(Dislike)" TargetMode="External" /><Relationship Id="rId8"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12</xdr:row>
      <xdr:rowOff>95250</xdr:rowOff>
    </xdr:from>
    <xdr:to>
      <xdr:col>14</xdr:col>
      <xdr:colOff>590550</xdr:colOff>
      <xdr:row>23</xdr:row>
      <xdr:rowOff>123825</xdr:rowOff>
    </xdr:to>
    <xdr:sp>
      <xdr:nvSpPr>
        <xdr:cNvPr id="1" name="TextBox 11"/>
        <xdr:cNvSpPr txBox="1">
          <a:spLocks noChangeArrowheads="1"/>
        </xdr:cNvSpPr>
      </xdr:nvSpPr>
      <xdr:spPr>
        <a:xfrm>
          <a:off x="590550" y="3162300"/>
          <a:ext cx="8267700" cy="2095500"/>
        </a:xfrm>
        <a:prstGeom prst="rect">
          <a:avLst/>
        </a:prstGeom>
        <a:noFill/>
        <a:ln w="9525" cmpd="sng">
          <a:solidFill>
            <a:srgbClr val="BCBCBC"/>
          </a:solidFill>
          <a:headEnd type="none"/>
          <a:tailEnd type="none"/>
        </a:ln>
      </xdr:spPr>
      <xdr:txBody>
        <a:bodyPr vertOverflow="clip" wrap="square"/>
        <a:p>
          <a:pPr algn="l">
            <a:defRPr/>
          </a:pPr>
          <a:r>
            <a:rPr lang="en-US" cap="none" sz="1600" b="1" i="0" u="none" baseline="0">
              <a:solidFill>
                <a:srgbClr val="0066CC"/>
              </a:solidFill>
              <a:latin typeface="Arial"/>
              <a:ea typeface="Arial"/>
              <a:cs typeface="Arial"/>
            </a:rPr>
            <a:t>How to use this Qualification Calculator</a:t>
          </a:r>
          <a:r>
            <a:rPr lang="en-US" cap="none" sz="1600" b="0" i="0" u="none" baseline="0">
              <a:solidFill>
                <a:srgbClr val="0066CC"/>
              </a:solidFill>
              <a:latin typeface="Arial"/>
              <a:ea typeface="Arial"/>
              <a:cs typeface="Arial"/>
            </a:rPr>
            <a:t> </a:t>
          </a:r>
          <a:r>
            <a:rPr lang="en-US" cap="none" sz="1400" b="0" i="0" u="none" baseline="0">
              <a:solidFill>
                <a:srgbClr val="008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Step 1:</a:t>
          </a:r>
          <a:r>
            <a:rPr lang="en-US" cap="none" sz="1800" b="1"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Step 2</a:t>
          </a:r>
          <a:r>
            <a:rPr lang="en-US" cap="none" sz="1800" b="1"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Step 3:</a:t>
          </a:r>
          <a:r>
            <a:rPr lang="en-US" cap="none" sz="1400" b="0" i="0" u="none" baseline="0">
              <a:solidFill>
                <a:srgbClr val="000000"/>
              </a:solidFill>
              <a:latin typeface="Arial"/>
              <a:ea typeface="Arial"/>
              <a:cs typeface="Arial"/>
            </a:rPr>
            <a:t>  </a:t>
          </a:r>
        </a:p>
      </xdr:txBody>
    </xdr:sp>
    <xdr:clientData/>
  </xdr:twoCellAnchor>
  <xdr:twoCellAnchor>
    <xdr:from>
      <xdr:col>1</xdr:col>
      <xdr:colOff>0</xdr:colOff>
      <xdr:row>24</xdr:row>
      <xdr:rowOff>133350</xdr:rowOff>
    </xdr:from>
    <xdr:to>
      <xdr:col>6</xdr:col>
      <xdr:colOff>590550</xdr:colOff>
      <xdr:row>28</xdr:row>
      <xdr:rowOff>133350</xdr:rowOff>
    </xdr:to>
    <xdr:sp macro="[0]!Goto_Calculator">
      <xdr:nvSpPr>
        <xdr:cNvPr id="2" name="Rounded Rectangle 12"/>
        <xdr:cNvSpPr>
          <a:spLocks/>
        </xdr:cNvSpPr>
      </xdr:nvSpPr>
      <xdr:spPr>
        <a:xfrm>
          <a:off x="590550" y="5629275"/>
          <a:ext cx="3543300" cy="762000"/>
        </a:xfrm>
        <a:prstGeom prst="roundRect">
          <a:avLst/>
        </a:prstGeom>
        <a:solidFill>
          <a:srgbClr val="007FBB"/>
        </a:solidFill>
        <a:ln w="25400" cmpd="sng">
          <a:noFill/>
        </a:ln>
      </xdr:spPr>
      <xdr:txBody>
        <a:bodyPr vertOverflow="clip" wrap="square" anchor="ctr"/>
        <a:p>
          <a:pPr algn="ctr">
            <a:defRPr/>
          </a:pPr>
          <a:r>
            <a:rPr lang="en-US" cap="none" sz="1800" b="0" i="0" u="none" baseline="0">
              <a:solidFill>
                <a:srgbClr val="FFFFFF"/>
              </a:solidFill>
              <a:latin typeface="Calibri"/>
              <a:ea typeface="Calibri"/>
              <a:cs typeface="Calibri"/>
            </a:rPr>
            <a:t>Go to the
</a:t>
          </a:r>
          <a:r>
            <a:rPr lang="en-US" cap="none" sz="1800" b="0" i="0" u="none" baseline="0">
              <a:solidFill>
                <a:srgbClr val="FFFFFF"/>
              </a:solidFill>
              <a:latin typeface="Calibri"/>
              <a:ea typeface="Calibri"/>
              <a:cs typeface="Calibri"/>
            </a:rPr>
            <a:t>Qualification</a:t>
          </a:r>
          <a:r>
            <a:rPr lang="en-US" cap="none" sz="1800" b="0" i="0" u="none" baseline="0">
              <a:solidFill>
                <a:srgbClr val="FFFFFF"/>
              </a:solidFill>
              <a:latin typeface="Calibri"/>
              <a:ea typeface="Calibri"/>
              <a:cs typeface="Calibri"/>
            </a:rPr>
            <a:t> Calculator</a:t>
          </a:r>
        </a:p>
      </xdr:txBody>
    </xdr:sp>
    <xdr:clientData fLocksWithSheet="0"/>
  </xdr:twoCellAnchor>
  <xdr:twoCellAnchor>
    <xdr:from>
      <xdr:col>1</xdr:col>
      <xdr:colOff>9525</xdr:colOff>
      <xdr:row>29</xdr:row>
      <xdr:rowOff>180975</xdr:rowOff>
    </xdr:from>
    <xdr:to>
      <xdr:col>14</xdr:col>
      <xdr:colOff>590550</xdr:colOff>
      <xdr:row>42</xdr:row>
      <xdr:rowOff>657225</xdr:rowOff>
    </xdr:to>
    <xdr:sp>
      <xdr:nvSpPr>
        <xdr:cNvPr id="3" name="TextBox 13"/>
        <xdr:cNvSpPr txBox="1">
          <a:spLocks noChangeArrowheads="1"/>
        </xdr:cNvSpPr>
      </xdr:nvSpPr>
      <xdr:spPr>
        <a:xfrm>
          <a:off x="600075" y="6629400"/>
          <a:ext cx="8258175" cy="295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66CC"/>
              </a:solidFill>
              <a:latin typeface="Calibri"/>
              <a:ea typeface="Calibri"/>
              <a:cs typeface="Calibri"/>
            </a:rPr>
            <a:t>Qualification Requirements</a:t>
          </a:r>
          <a:r>
            <a:rPr lang="en-US" cap="none" sz="1600" b="0" i="0" u="none" baseline="0">
              <a:solidFill>
                <a:srgbClr val="0066CC"/>
              </a:solidFill>
              <a:latin typeface="Calibri"/>
              <a:ea typeface="Calibri"/>
              <a:cs typeface="Calibri"/>
            </a:rPr>
            <a:t> </a:t>
          </a:r>
          <a:r>
            <a:rPr lang="en-US" cap="none" sz="1400" b="1" i="0" u="none" baseline="0">
              <a:solidFill>
                <a:srgbClr val="0066CC"/>
              </a:solidFill>
              <a:latin typeface="Arial"/>
              <a:ea typeface="Arial"/>
              <a:cs typeface="Arial"/>
            </a:rPr>
            <a:t>
</a:t>
          </a:r>
          <a:r>
            <a:rPr lang="en-US" cap="none" sz="105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3 Cambridge Technical Certificate in Applied Science
</a:t>
          </a:r>
          <a:r>
            <a:rPr lang="en-US" cap="none" sz="1100" b="0" i="0" u="none" baseline="0">
              <a:solidFill>
                <a:srgbClr val="000000"/>
              </a:solidFill>
              <a:latin typeface="Arial"/>
              <a:ea typeface="Arial"/>
              <a:cs typeface="Arial"/>
            </a:rPr>
            <a:t>For this qualification learners must achieve 2 units, totalling </a:t>
          </a:r>
          <a:r>
            <a:rPr lang="en-US" cap="none" sz="1100" b="0" i="0" u="none" baseline="0">
              <a:solidFill>
                <a:srgbClr val="000000"/>
              </a:solidFill>
              <a:latin typeface="Arial"/>
              <a:ea typeface="Arial"/>
              <a:cs typeface="Arial"/>
            </a:rPr>
            <a:t>180 GLH.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3 Cambridge Technical Extended Certificate in Applied Science
</a:t>
          </a:r>
          <a:r>
            <a:rPr lang="en-US" cap="none" sz="1100" b="0" i="0" u="none" baseline="0">
              <a:solidFill>
                <a:srgbClr val="000000"/>
              </a:solidFill>
              <a:latin typeface="Arial"/>
              <a:ea typeface="Arial"/>
              <a:cs typeface="Arial"/>
            </a:rPr>
            <a:t>For this qualification learners must achieve an appropriate combination of 60 or 90 GLH units, totalling 360 GLH.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3 Cambridge Technical Foundation Diploma in Applied Science
</a:t>
          </a:r>
          <a:r>
            <a:rPr lang="en-US" cap="none" sz="1100" b="0" i="0" u="none" baseline="0">
              <a:solidFill>
                <a:srgbClr val="000000"/>
              </a:solidFill>
              <a:latin typeface="Arial"/>
              <a:ea typeface="Arial"/>
              <a:cs typeface="Arial"/>
            </a:rPr>
            <a:t>For this qualification learners must achieve an appropriate combination of 60, 90 or 120 GLH units, totalling 540 GLH.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3 Cambridge Technical Diploma in Applied Science
</a:t>
          </a:r>
          <a:r>
            <a:rPr lang="en-US" cap="none" sz="1100" b="0" i="0" u="none" baseline="0">
              <a:solidFill>
                <a:srgbClr val="000000"/>
              </a:solidFill>
              <a:latin typeface="Arial"/>
              <a:ea typeface="Arial"/>
              <a:cs typeface="Arial"/>
            </a:rPr>
            <a:t>For this qualification learners must achieve an appropriate combination of 60, 90 or 120 GLH units, totalling 720 GLH.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3 Cambridge Technical Extended Diploma in Applied Science
</a:t>
          </a:r>
          <a:r>
            <a:rPr lang="en-US" cap="none" sz="1100" b="0" i="0" u="none" baseline="0">
              <a:solidFill>
                <a:srgbClr val="000000"/>
              </a:solidFill>
              <a:latin typeface="Arial"/>
              <a:ea typeface="Arial"/>
              <a:cs typeface="Arial"/>
            </a:rPr>
            <a:t>For this qualification learners must achieve an appropriate combination of 60, 90 or 120 GLH units, totalling 1080 GLH.
</a:t>
          </a:r>
        </a:p>
      </xdr:txBody>
    </xdr:sp>
    <xdr:clientData/>
  </xdr:twoCellAnchor>
  <xdr:oneCellAnchor>
    <xdr:from>
      <xdr:col>0</xdr:col>
      <xdr:colOff>590550</xdr:colOff>
      <xdr:row>48</xdr:row>
      <xdr:rowOff>28575</xdr:rowOff>
    </xdr:from>
    <xdr:ext cx="9763125" cy="1800225"/>
    <xdr:sp>
      <xdr:nvSpPr>
        <xdr:cNvPr id="4" name="TextBox 14">
          <a:hlinkClick r:id="rId1"/>
        </xdr:cNvPr>
        <xdr:cNvSpPr txBox="1">
          <a:spLocks noChangeArrowheads="1"/>
        </xdr:cNvSpPr>
      </xdr:nvSpPr>
      <xdr:spPr>
        <a:xfrm>
          <a:off x="590550" y="10668000"/>
          <a:ext cx="9763125" cy="1800225"/>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Please get in touch if you want to discuss the accessibility of resources we offer to support delivery</a:t>
          </a:r>
          <a:r>
            <a:rPr lang="en-US" cap="none" sz="1400" b="0" i="0" u="none" baseline="0">
              <a:solidFill>
                <a:srgbClr val="000000"/>
              </a:solidFill>
              <a:latin typeface="Arial"/>
              <a:ea typeface="Arial"/>
              <a:cs typeface="Arial"/>
            </a:rPr>
            <a:t> </a:t>
          </a:r>
          <a:r>
            <a:rPr lang="en-US" cap="none" sz="1400" b="0" i="0" u="none" baseline="30000">
              <a:solidFill>
                <a:srgbClr val="000000"/>
              </a:solidFill>
              <a:latin typeface="Arial"/>
              <a:ea typeface="Arial"/>
              <a:cs typeface="Arial"/>
            </a:rPr>
            <a:t>of our qualifications: </a:t>
          </a:r>
          <a:r>
            <a:rPr lang="en-US" cap="none" sz="1400" b="0" i="0" u="sng" baseline="30000">
              <a:solidFill>
                <a:srgbClr val="0066CC"/>
              </a:solidFill>
              <a:latin typeface="Arial"/>
              <a:ea typeface="Arial"/>
              <a:cs typeface="Arial"/>
            </a:rPr>
            <a:t>resources.feedback@ocr.org.uk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2018 - This resource may be freely copied and distributed, as long as the OCR logo and this message remain intact and OCR is acknowledged as the originator of this work.
</a:t>
          </a:r>
        </a:p>
      </xdr:txBody>
    </xdr:sp>
    <xdr:clientData/>
  </xdr:oneCellAnchor>
  <xdr:twoCellAnchor>
    <xdr:from>
      <xdr:col>2</xdr:col>
      <xdr:colOff>447675</xdr:colOff>
      <xdr:row>44</xdr:row>
      <xdr:rowOff>161925</xdr:rowOff>
    </xdr:from>
    <xdr:to>
      <xdr:col>10</xdr:col>
      <xdr:colOff>533400</xdr:colOff>
      <xdr:row>48</xdr:row>
      <xdr:rowOff>19050</xdr:rowOff>
    </xdr:to>
    <xdr:sp>
      <xdr:nvSpPr>
        <xdr:cNvPr id="5" name="Text Box 2"/>
        <xdr:cNvSpPr txBox="1">
          <a:spLocks noChangeArrowheads="1"/>
        </xdr:cNvSpPr>
      </xdr:nvSpPr>
      <xdr:spPr>
        <a:xfrm>
          <a:off x="1628775" y="10039350"/>
          <a:ext cx="4810125" cy="6191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We’d like to know your view on the resources we produce.  By clicking on the ‘Like’ or ‘Dislike’ button you can help us to ensure that our resources work for you.  When the email template pops up please add additional comments if you wish and then just click ‘Send’.  Thank you.</a:t>
          </a:r>
          <a:r>
            <a:rPr lang="en-US" cap="none" sz="1000" b="0" i="0" u="none" baseline="0">
              <a:solidFill>
                <a:srgbClr val="000000"/>
              </a:solidFill>
              <a:latin typeface="Myriad Pro Light"/>
              <a:ea typeface="Myriad Pro Light"/>
              <a:cs typeface="Myriad Pro Light"/>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523875</xdr:colOff>
      <xdr:row>44</xdr:row>
      <xdr:rowOff>104775</xdr:rowOff>
    </xdr:from>
    <xdr:to>
      <xdr:col>1</xdr:col>
      <xdr:colOff>561975</xdr:colOff>
      <xdr:row>47</xdr:row>
      <xdr:rowOff>152400</xdr:rowOff>
    </xdr:to>
    <xdr:pic>
      <xdr:nvPicPr>
        <xdr:cNvPr id="6" name="Picture 16" descr="I like this resource">
          <a:hlinkClick r:id="rId4"/>
        </xdr:cNvPr>
        <xdr:cNvPicPr preferRelativeResize="1">
          <a:picLocks noChangeAspect="1"/>
        </xdr:cNvPicPr>
      </xdr:nvPicPr>
      <xdr:blipFill>
        <a:blip r:embed="rId2"/>
        <a:stretch>
          <a:fillRect/>
        </a:stretch>
      </xdr:blipFill>
      <xdr:spPr>
        <a:xfrm>
          <a:off x="523875" y="9982200"/>
          <a:ext cx="628650" cy="619125"/>
        </a:xfrm>
        <a:prstGeom prst="rect">
          <a:avLst/>
        </a:prstGeom>
        <a:noFill/>
        <a:ln w="9525" cmpd="sng">
          <a:noFill/>
        </a:ln>
      </xdr:spPr>
    </xdr:pic>
    <xdr:clientData/>
  </xdr:twoCellAnchor>
  <xdr:twoCellAnchor editAs="oneCell">
    <xdr:from>
      <xdr:col>1</xdr:col>
      <xdr:colOff>457200</xdr:colOff>
      <xdr:row>44</xdr:row>
      <xdr:rowOff>104775</xdr:rowOff>
    </xdr:from>
    <xdr:to>
      <xdr:col>2</xdr:col>
      <xdr:colOff>485775</xdr:colOff>
      <xdr:row>47</xdr:row>
      <xdr:rowOff>152400</xdr:rowOff>
    </xdr:to>
    <xdr:pic>
      <xdr:nvPicPr>
        <xdr:cNvPr id="7" name="Picture 17" descr="I dislike this resource">
          <a:hlinkClick r:id="rId7"/>
        </xdr:cNvPr>
        <xdr:cNvPicPr preferRelativeResize="1">
          <a:picLocks noChangeAspect="1"/>
        </xdr:cNvPicPr>
      </xdr:nvPicPr>
      <xdr:blipFill>
        <a:blip r:embed="rId5"/>
        <a:stretch>
          <a:fillRect/>
        </a:stretch>
      </xdr:blipFill>
      <xdr:spPr>
        <a:xfrm>
          <a:off x="1047750" y="9982200"/>
          <a:ext cx="619125" cy="619125"/>
        </a:xfrm>
        <a:prstGeom prst="rect">
          <a:avLst/>
        </a:prstGeom>
        <a:noFill/>
        <a:ln w="9525" cmpd="sng">
          <a:noFill/>
        </a:ln>
      </xdr:spPr>
    </xdr:pic>
    <xdr:clientData/>
  </xdr:twoCellAnchor>
  <xdr:twoCellAnchor editAs="oneCell">
    <xdr:from>
      <xdr:col>0</xdr:col>
      <xdr:colOff>0</xdr:colOff>
      <xdr:row>0</xdr:row>
      <xdr:rowOff>0</xdr:rowOff>
    </xdr:from>
    <xdr:to>
      <xdr:col>16</xdr:col>
      <xdr:colOff>523875</xdr:colOff>
      <xdr:row>5</xdr:row>
      <xdr:rowOff>123825</xdr:rowOff>
    </xdr:to>
    <xdr:pic>
      <xdr:nvPicPr>
        <xdr:cNvPr id="8" name="Picture 9"/>
        <xdr:cNvPicPr preferRelativeResize="1">
          <a:picLocks noChangeAspect="1"/>
        </xdr:cNvPicPr>
      </xdr:nvPicPr>
      <xdr:blipFill>
        <a:blip r:embed="rId8"/>
        <a:stretch>
          <a:fillRect/>
        </a:stretch>
      </xdr:blipFill>
      <xdr:spPr>
        <a:xfrm>
          <a:off x="0" y="0"/>
          <a:ext cx="99726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10</xdr:row>
      <xdr:rowOff>0</xdr:rowOff>
    </xdr:from>
    <xdr:to>
      <xdr:col>26</xdr:col>
      <xdr:colOff>9525</xdr:colOff>
      <xdr:row>25</xdr:row>
      <xdr:rowOff>409575</xdr:rowOff>
    </xdr:to>
    <xdr:sp>
      <xdr:nvSpPr>
        <xdr:cNvPr id="1" name="TextBox 9"/>
        <xdr:cNvSpPr txBox="1">
          <a:spLocks noChangeArrowheads="1"/>
        </xdr:cNvSpPr>
      </xdr:nvSpPr>
      <xdr:spPr>
        <a:xfrm>
          <a:off x="590550" y="2076450"/>
          <a:ext cx="6505575" cy="3267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333399"/>
              </a:solidFill>
              <a:latin typeface="Arial"/>
              <a:ea typeface="Arial"/>
              <a:cs typeface="Arial"/>
            </a:rPr>
            <a:t>Instructions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clicking in the ‘SELECT QUALIFICATION HERE’ box, next to Required Qualification, below, you will be able to use the dropdown menu to choose one of the five qualification options for Level 3 Cambridge Technicals in Laboratory Skills.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select Foundation Diploma or Diploma you will see the Required Pathway selection options. If you select Diploma or Extended Diploma the units available for you to select will display. If you select Certificate, Extended Certificate or Foundation Diploma and a Pathway option (when required) the table will be completed for you.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Once you have chosen one of the five qualifications, and selected any Pathway choices, click on the 'Next' button to show the units available for you to select. Any areas in grey are not applicable for your specific selection.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Any Mandatory units are pre-selected, you only need to select the Optional units, if available. Once you have made your selection you can then click on the 'See Unit Summary' button to see a breakdown of the selected units. This page can then be printed for reference.</a:t>
          </a:r>
        </a:p>
      </xdr:txBody>
    </xdr:sp>
    <xdr:clientData/>
  </xdr:twoCellAnchor>
  <xdr:twoCellAnchor editAs="absolute">
    <xdr:from>
      <xdr:col>28</xdr:col>
      <xdr:colOff>219075</xdr:colOff>
      <xdr:row>39</xdr:row>
      <xdr:rowOff>161925</xdr:rowOff>
    </xdr:from>
    <xdr:to>
      <xdr:col>31</xdr:col>
      <xdr:colOff>47625</xdr:colOff>
      <xdr:row>40</xdr:row>
      <xdr:rowOff>438150</xdr:rowOff>
    </xdr:to>
    <xdr:sp macro="[0]!Goto_Summary">
      <xdr:nvSpPr>
        <xdr:cNvPr id="2" name="Rounded Rectangle 10"/>
        <xdr:cNvSpPr>
          <a:spLocks/>
        </xdr:cNvSpPr>
      </xdr:nvSpPr>
      <xdr:spPr>
        <a:xfrm>
          <a:off x="8486775" y="10115550"/>
          <a:ext cx="1600200" cy="733425"/>
        </a:xfrm>
        <a:prstGeom prst="roundRect">
          <a:avLst/>
        </a:prstGeom>
        <a:solidFill>
          <a:srgbClr val="007FBB"/>
        </a:solidFill>
        <a:ln w="25400" cmpd="sng">
          <a:noFill/>
        </a:ln>
      </xdr:spPr>
      <xdr:txBody>
        <a:bodyPr vertOverflow="clip" wrap="square" lIns="91440" tIns="0" rIns="91440" bIns="0" anchor="ctr"/>
        <a:p>
          <a:pPr algn="ctr">
            <a:defRPr/>
          </a:pPr>
          <a:r>
            <a:rPr lang="en-US" cap="none" sz="1600" b="0" i="0" u="none" baseline="0">
              <a:solidFill>
                <a:srgbClr val="FFFFFF"/>
              </a:solidFill>
              <a:latin typeface="Calibri"/>
              <a:ea typeface="Calibri"/>
              <a:cs typeface="Calibri"/>
            </a:rPr>
            <a:t>See Unit
</a:t>
          </a:r>
          <a:r>
            <a:rPr lang="en-US" cap="none" sz="2000" b="1" i="0" u="none" baseline="0">
              <a:solidFill>
                <a:srgbClr val="FFFFFF"/>
              </a:solidFill>
              <a:latin typeface="Calibri"/>
              <a:ea typeface="Calibri"/>
              <a:cs typeface="Calibri"/>
            </a:rPr>
            <a:t>Summary</a:t>
          </a:r>
        </a:p>
      </xdr:txBody>
    </xdr:sp>
    <xdr:clientData/>
  </xdr:twoCellAnchor>
  <xdr:twoCellAnchor editAs="absolute">
    <xdr:from>
      <xdr:col>27</xdr:col>
      <xdr:colOff>180975</xdr:colOff>
      <xdr:row>7</xdr:row>
      <xdr:rowOff>180975</xdr:rowOff>
    </xdr:from>
    <xdr:to>
      <xdr:col>30</xdr:col>
      <xdr:colOff>9525</xdr:colOff>
      <xdr:row>10</xdr:row>
      <xdr:rowOff>180975</xdr:rowOff>
    </xdr:to>
    <xdr:sp macro="[0]!Goto_Introduction">
      <xdr:nvSpPr>
        <xdr:cNvPr id="3" name="Rounded Rectangle 11"/>
        <xdr:cNvSpPr>
          <a:spLocks/>
        </xdr:cNvSpPr>
      </xdr:nvSpPr>
      <xdr:spPr>
        <a:xfrm>
          <a:off x="7858125" y="1514475"/>
          <a:ext cx="1600200" cy="742950"/>
        </a:xfrm>
        <a:prstGeom prst="roundRect">
          <a:avLst/>
        </a:prstGeom>
        <a:solidFill>
          <a:srgbClr val="007FBB"/>
        </a:solidFill>
        <a:ln w="25400" cmpd="sng">
          <a:noFill/>
        </a:ln>
      </xdr:spPr>
      <xdr:txBody>
        <a:bodyPr vertOverflow="clip" wrap="square" lIns="36000" tIns="0" rIns="36000" bIns="0" anchor="ctr"/>
        <a:p>
          <a:pPr algn="ctr">
            <a:defRPr/>
          </a:pPr>
          <a:r>
            <a:rPr lang="en-US" cap="none" sz="1600" b="0" i="0" u="none" baseline="0">
              <a:solidFill>
                <a:srgbClr val="FFFFFF"/>
              </a:solidFill>
              <a:latin typeface="Calibri"/>
              <a:ea typeface="Calibri"/>
              <a:cs typeface="Calibri"/>
            </a:rPr>
            <a:t>Return to the
</a:t>
          </a:r>
          <a:r>
            <a:rPr lang="en-US" cap="none" sz="2000" b="1" i="0" u="none" baseline="0">
              <a:solidFill>
                <a:srgbClr val="FFFFFF"/>
              </a:solidFill>
              <a:latin typeface="Calibri"/>
              <a:ea typeface="Calibri"/>
              <a:cs typeface="Calibri"/>
            </a:rPr>
            <a:t>Introduction</a:t>
          </a:r>
        </a:p>
      </xdr:txBody>
    </xdr:sp>
    <xdr:clientData/>
  </xdr:twoCellAnchor>
  <xdr:twoCellAnchor editAs="absolute">
    <xdr:from>
      <xdr:col>27</xdr:col>
      <xdr:colOff>180975</xdr:colOff>
      <xdr:row>11</xdr:row>
      <xdr:rowOff>85725</xdr:rowOff>
    </xdr:from>
    <xdr:to>
      <xdr:col>29</xdr:col>
      <xdr:colOff>561975</xdr:colOff>
      <xdr:row>15</xdr:row>
      <xdr:rowOff>85725</xdr:rowOff>
    </xdr:to>
    <xdr:sp macro="[0]!Reset_Units_Button">
      <xdr:nvSpPr>
        <xdr:cNvPr id="4" name="Rounded Rectangle 12"/>
        <xdr:cNvSpPr>
          <a:spLocks/>
        </xdr:cNvSpPr>
      </xdr:nvSpPr>
      <xdr:spPr>
        <a:xfrm>
          <a:off x="7858125" y="2352675"/>
          <a:ext cx="1562100" cy="762000"/>
        </a:xfrm>
        <a:prstGeom prst="roundRect">
          <a:avLst/>
        </a:prstGeom>
        <a:solidFill>
          <a:srgbClr val="007FBB"/>
        </a:solidFill>
        <a:ln w="47625" cmpd="sng">
          <a:solidFill>
            <a:srgbClr val="E46C0A"/>
          </a:solidFill>
          <a:headEnd type="none"/>
          <a:tailEnd type="none"/>
        </a:ln>
      </xdr:spPr>
      <xdr:txBody>
        <a:bodyPr vertOverflow="clip" wrap="square" lIns="36000" tIns="0" rIns="36000" bIns="0" anchor="ctr"/>
        <a:p>
          <a:pPr algn="ctr">
            <a:defRPr/>
          </a:pPr>
          <a:r>
            <a:rPr lang="en-US" cap="none" sz="2000" b="1" i="0" u="none" baseline="0">
              <a:solidFill>
                <a:srgbClr val="FFFFFF"/>
              </a:solidFill>
              <a:latin typeface="Calibri"/>
              <a:ea typeface="Calibri"/>
              <a:cs typeface="Calibri"/>
            </a:rPr>
            <a:t>Reset
</a:t>
          </a:r>
          <a:r>
            <a:rPr lang="en-US" cap="none" sz="1600" b="0" i="0" u="none" baseline="0">
              <a:solidFill>
                <a:srgbClr val="FFFFFF"/>
              </a:solidFill>
              <a:latin typeface="Calibri"/>
              <a:ea typeface="Calibri"/>
              <a:cs typeface="Calibri"/>
            </a:rPr>
            <a:t>Selections</a:t>
          </a:r>
        </a:p>
      </xdr:txBody>
    </xdr:sp>
    <xdr:clientData/>
  </xdr:twoCellAnchor>
  <xdr:twoCellAnchor editAs="absolute">
    <xdr:from>
      <xdr:col>1</xdr:col>
      <xdr:colOff>9525</xdr:colOff>
      <xdr:row>29</xdr:row>
      <xdr:rowOff>171450</xdr:rowOff>
    </xdr:from>
    <xdr:to>
      <xdr:col>4</xdr:col>
      <xdr:colOff>9525</xdr:colOff>
      <xdr:row>33</xdr:row>
      <xdr:rowOff>57150</xdr:rowOff>
    </xdr:to>
    <xdr:sp macro="[0]!Next_Button">
      <xdr:nvSpPr>
        <xdr:cNvPr id="5" name="Rounded Rectangle 13"/>
        <xdr:cNvSpPr>
          <a:spLocks/>
        </xdr:cNvSpPr>
      </xdr:nvSpPr>
      <xdr:spPr>
        <a:xfrm>
          <a:off x="600075" y="6743700"/>
          <a:ext cx="1771650" cy="647700"/>
        </a:xfrm>
        <a:prstGeom prst="roundRect">
          <a:avLst/>
        </a:prstGeom>
        <a:solidFill>
          <a:srgbClr val="007FBB"/>
        </a:solidFill>
        <a:ln w="25400" cmpd="sng">
          <a:noFill/>
        </a:ln>
      </xdr:spPr>
      <xdr:txBody>
        <a:bodyPr vertOverflow="clip" wrap="square" lIns="91440" tIns="0" rIns="91440" bIns="0" anchor="ctr"/>
        <a:p>
          <a:pPr algn="ctr">
            <a:defRPr/>
          </a:pPr>
          <a:r>
            <a:rPr lang="en-US" cap="none" sz="2000" b="1" i="0" u="none" baseline="0">
              <a:solidFill>
                <a:srgbClr val="FFFFFF"/>
              </a:solidFill>
              <a:latin typeface="Calibri"/>
              <a:ea typeface="Calibri"/>
              <a:cs typeface="Calibri"/>
            </a:rPr>
            <a:t>Next
</a:t>
          </a:r>
          <a:r>
            <a:rPr lang="en-US" cap="none" sz="1300" b="0" i="0" u="none" baseline="0">
              <a:solidFill>
                <a:srgbClr val="FFFFFF"/>
              </a:solidFill>
              <a:latin typeface="Calibri"/>
              <a:ea typeface="Calibri"/>
              <a:cs typeface="Calibri"/>
            </a:rPr>
            <a:t>Show Units/Pathways</a:t>
          </a:r>
        </a:p>
      </xdr:txBody>
    </xdr:sp>
    <xdr:clientData/>
  </xdr:twoCellAnchor>
  <xdr:twoCellAnchor editAs="oneCell">
    <xdr:from>
      <xdr:col>0</xdr:col>
      <xdr:colOff>0</xdr:colOff>
      <xdr:row>0</xdr:row>
      <xdr:rowOff>0</xdr:rowOff>
    </xdr:from>
    <xdr:to>
      <xdr:col>30</xdr:col>
      <xdr:colOff>523875</xdr:colOff>
      <xdr:row>5</xdr:row>
      <xdr:rowOff>123825</xdr:rowOff>
    </xdr:to>
    <xdr:pic>
      <xdr:nvPicPr>
        <xdr:cNvPr id="6" name="Picture 1"/>
        <xdr:cNvPicPr preferRelativeResize="1">
          <a:picLocks noChangeAspect="1"/>
        </xdr:cNvPicPr>
      </xdr:nvPicPr>
      <xdr:blipFill>
        <a:blip r:embed="rId1"/>
        <a:stretch>
          <a:fillRect/>
        </a:stretch>
      </xdr:blipFill>
      <xdr:spPr>
        <a:xfrm>
          <a:off x="0" y="0"/>
          <a:ext cx="99726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152400</xdr:colOff>
      <xdr:row>7</xdr:row>
      <xdr:rowOff>19050</xdr:rowOff>
    </xdr:from>
    <xdr:to>
      <xdr:col>16</xdr:col>
      <xdr:colOff>114300</xdr:colOff>
      <xdr:row>8</xdr:row>
      <xdr:rowOff>285750</xdr:rowOff>
    </xdr:to>
    <xdr:sp macro="[0]!Return_to_Calculator">
      <xdr:nvSpPr>
        <xdr:cNvPr id="1" name="Rounded Rectangle 5"/>
        <xdr:cNvSpPr>
          <a:spLocks/>
        </xdr:cNvSpPr>
      </xdr:nvSpPr>
      <xdr:spPr>
        <a:xfrm>
          <a:off x="7829550" y="1352550"/>
          <a:ext cx="1733550" cy="723900"/>
        </a:xfrm>
        <a:prstGeom prst="roundRect">
          <a:avLst/>
        </a:prstGeom>
        <a:solidFill>
          <a:srgbClr val="007FBB"/>
        </a:solidFill>
        <a:ln w="25400" cmpd="sng">
          <a:noFill/>
        </a:ln>
      </xdr:spPr>
      <xdr:txBody>
        <a:bodyPr vertOverflow="clip" wrap="square" lIns="91440" tIns="0" rIns="91440" bIns="0" anchor="ctr"/>
        <a:p>
          <a:pPr algn="ctr">
            <a:defRPr/>
          </a:pPr>
          <a:r>
            <a:rPr lang="en-US" cap="none" sz="1600" b="0" i="0" u="none" baseline="0">
              <a:solidFill>
                <a:srgbClr val="FFFFFF"/>
              </a:solidFill>
              <a:latin typeface="Calibri"/>
              <a:ea typeface="Calibri"/>
              <a:cs typeface="Calibri"/>
            </a:rPr>
            <a:t>Return to the
</a:t>
          </a:r>
          <a:r>
            <a:rPr lang="en-US" cap="none" sz="2000" b="1" i="0" u="none" baseline="0">
              <a:solidFill>
                <a:srgbClr val="FFFFFF"/>
              </a:solidFill>
              <a:latin typeface="Calibri"/>
              <a:ea typeface="Calibri"/>
              <a:cs typeface="Calibri"/>
            </a:rPr>
            <a:t>Calculator</a:t>
          </a:r>
        </a:p>
      </xdr:txBody>
    </xdr:sp>
    <xdr:clientData/>
  </xdr:twoCellAnchor>
  <xdr:twoCellAnchor editAs="absolute">
    <xdr:from>
      <xdr:col>13</xdr:col>
      <xdr:colOff>152400</xdr:colOff>
      <xdr:row>9</xdr:row>
      <xdr:rowOff>19050</xdr:rowOff>
    </xdr:from>
    <xdr:to>
      <xdr:col>16</xdr:col>
      <xdr:colOff>114300</xdr:colOff>
      <xdr:row>11</xdr:row>
      <xdr:rowOff>104775</xdr:rowOff>
    </xdr:to>
    <xdr:sp macro="[0]!Print_Button">
      <xdr:nvSpPr>
        <xdr:cNvPr id="2" name="Rounded Rectangle 6"/>
        <xdr:cNvSpPr>
          <a:spLocks/>
        </xdr:cNvSpPr>
      </xdr:nvSpPr>
      <xdr:spPr>
        <a:xfrm>
          <a:off x="7829550" y="2171700"/>
          <a:ext cx="1733550" cy="714375"/>
        </a:xfrm>
        <a:prstGeom prst="roundRect">
          <a:avLst/>
        </a:prstGeom>
        <a:solidFill>
          <a:srgbClr val="007FBB"/>
        </a:solidFill>
        <a:ln w="25400" cmpd="sng">
          <a:noFill/>
        </a:ln>
      </xdr:spPr>
      <xdr:txBody>
        <a:bodyPr vertOverflow="clip" wrap="square" lIns="36000" tIns="0" rIns="36000" bIns="0" anchor="ctr"/>
        <a:p>
          <a:pPr algn="ctr">
            <a:defRPr/>
          </a:pPr>
          <a:r>
            <a:rPr lang="en-US" cap="none" sz="2000" b="1" i="0" u="none" baseline="0">
              <a:solidFill>
                <a:srgbClr val="FFFFFF"/>
              </a:solidFill>
              <a:latin typeface="Calibri"/>
              <a:ea typeface="Calibri"/>
              <a:cs typeface="Calibri"/>
            </a:rPr>
            <a:t>Print
</a:t>
          </a:r>
          <a:r>
            <a:rPr lang="en-US" cap="none" sz="1600" b="0" i="0" u="none" baseline="0">
              <a:solidFill>
                <a:srgbClr val="FFFFFF"/>
              </a:solidFill>
              <a:latin typeface="Calibri"/>
              <a:ea typeface="Calibri"/>
              <a:cs typeface="Calibri"/>
            </a:rPr>
            <a:t>this page</a:t>
          </a:r>
        </a:p>
      </xdr:txBody>
    </xdr:sp>
    <xdr:clientData/>
  </xdr:twoCellAnchor>
  <xdr:twoCellAnchor editAs="absolute">
    <xdr:from>
      <xdr:col>13</xdr:col>
      <xdr:colOff>152400</xdr:colOff>
      <xdr:row>12</xdr:row>
      <xdr:rowOff>19050</xdr:rowOff>
    </xdr:from>
    <xdr:to>
      <xdr:col>16</xdr:col>
      <xdr:colOff>114300</xdr:colOff>
      <xdr:row>14</xdr:row>
      <xdr:rowOff>76200</xdr:rowOff>
    </xdr:to>
    <xdr:sp macro="[0]!Goto_Introduction">
      <xdr:nvSpPr>
        <xdr:cNvPr id="3" name="Rounded Rectangle 7"/>
        <xdr:cNvSpPr>
          <a:spLocks/>
        </xdr:cNvSpPr>
      </xdr:nvSpPr>
      <xdr:spPr>
        <a:xfrm>
          <a:off x="7829550" y="2981325"/>
          <a:ext cx="1733550" cy="742950"/>
        </a:xfrm>
        <a:prstGeom prst="roundRect">
          <a:avLst/>
        </a:prstGeom>
        <a:solidFill>
          <a:srgbClr val="007FBB"/>
        </a:solidFill>
        <a:ln w="25400" cmpd="sng">
          <a:noFill/>
        </a:ln>
      </xdr:spPr>
      <xdr:txBody>
        <a:bodyPr vertOverflow="clip" wrap="square" lIns="36000" tIns="0" rIns="36000" bIns="0" anchor="ctr"/>
        <a:p>
          <a:pPr algn="ctr">
            <a:defRPr/>
          </a:pPr>
          <a:r>
            <a:rPr lang="en-US" cap="none" sz="1600" b="0" i="0" u="none" baseline="0">
              <a:solidFill>
                <a:srgbClr val="FFFFFF"/>
              </a:solidFill>
              <a:latin typeface="Calibri"/>
              <a:ea typeface="Calibri"/>
              <a:cs typeface="Calibri"/>
            </a:rPr>
            <a:t>Return to the
</a:t>
          </a:r>
          <a:r>
            <a:rPr lang="en-US" cap="none" sz="2000" b="1" i="0" u="none" baseline="0">
              <a:solidFill>
                <a:srgbClr val="FFFFFF"/>
              </a:solidFill>
              <a:latin typeface="Calibri"/>
              <a:ea typeface="Calibri"/>
              <a:cs typeface="Calibri"/>
            </a:rPr>
            <a:t>Introduction</a:t>
          </a:r>
        </a:p>
      </xdr:txBody>
    </xdr:sp>
    <xdr:clientData/>
  </xdr:twoCellAnchor>
  <xdr:twoCellAnchor editAs="absolute">
    <xdr:from>
      <xdr:col>7</xdr:col>
      <xdr:colOff>28575</xdr:colOff>
      <xdr:row>16</xdr:row>
      <xdr:rowOff>95250</xdr:rowOff>
    </xdr:from>
    <xdr:to>
      <xdr:col>11</xdr:col>
      <xdr:colOff>66675</xdr:colOff>
      <xdr:row>18</xdr:row>
      <xdr:rowOff>161925</xdr:rowOff>
    </xdr:to>
    <xdr:pic>
      <xdr:nvPicPr>
        <xdr:cNvPr id="4" name="TextBox1" hidden="1"/>
        <xdr:cNvPicPr preferRelativeResize="1">
          <a:picLocks noChangeAspect="1"/>
        </xdr:cNvPicPr>
      </xdr:nvPicPr>
      <xdr:blipFill>
        <a:blip r:embed="rId1"/>
        <a:stretch>
          <a:fillRect/>
        </a:stretch>
      </xdr:blipFill>
      <xdr:spPr>
        <a:xfrm>
          <a:off x="4162425" y="4429125"/>
          <a:ext cx="2400300" cy="752475"/>
        </a:xfrm>
        <a:prstGeom prst="rect">
          <a:avLst/>
        </a:prstGeom>
        <a:noFill/>
        <a:ln w="9525" cmpd="sng">
          <a:noFill/>
        </a:ln>
      </xdr:spPr>
    </xdr:pic>
    <xdr:clientData fPrintsWithSheet="0"/>
  </xdr:twoCellAnchor>
  <xdr:twoCellAnchor editAs="oneCell">
    <xdr:from>
      <xdr:col>0</xdr:col>
      <xdr:colOff>0</xdr:colOff>
      <xdr:row>0</xdr:row>
      <xdr:rowOff>0</xdr:rowOff>
    </xdr:from>
    <xdr:to>
      <xdr:col>16</xdr:col>
      <xdr:colOff>523875</xdr:colOff>
      <xdr:row>5</xdr:row>
      <xdr:rowOff>123825</xdr:rowOff>
    </xdr:to>
    <xdr:pic>
      <xdr:nvPicPr>
        <xdr:cNvPr id="5" name="Picture 8"/>
        <xdr:cNvPicPr preferRelativeResize="1">
          <a:picLocks noChangeAspect="1"/>
        </xdr:cNvPicPr>
      </xdr:nvPicPr>
      <xdr:blipFill>
        <a:blip r:embed="rId2"/>
        <a:stretch>
          <a:fillRect/>
        </a:stretch>
      </xdr:blipFill>
      <xdr:spPr>
        <a:xfrm>
          <a:off x="0" y="0"/>
          <a:ext cx="99726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D120"/>
  <sheetViews>
    <sheetView showGridLines="0" showRowColHeaders="0" tabSelected="1" zoomScalePageLayoutView="0" workbookViewId="0" topLeftCell="A1">
      <selection activeCell="Q27" sqref="Q27"/>
    </sheetView>
  </sheetViews>
  <sheetFormatPr defaultColWidth="0" defaultRowHeight="15" zeroHeight="1"/>
  <cols>
    <col min="1" max="18" width="8.8515625" style="0" customWidth="1"/>
    <col min="19" max="30" width="0" style="0" hidden="1" customWidth="1"/>
    <col min="31" max="16384" width="8.8515625" style="0" hidden="1" customWidth="1"/>
  </cols>
  <sheetData>
    <row r="1" spans="1:30"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28.5" customHeight="1">
      <c r="A9" s="3"/>
      <c r="B9" s="86" t="s">
        <v>16</v>
      </c>
      <c r="C9" s="86"/>
      <c r="D9" s="86"/>
      <c r="E9" s="86"/>
      <c r="F9" s="86"/>
      <c r="G9" s="86"/>
      <c r="H9" s="86"/>
      <c r="I9" s="86"/>
      <c r="J9" s="86"/>
      <c r="K9" s="86"/>
      <c r="L9" s="86"/>
      <c r="M9" s="3"/>
      <c r="N9" s="3"/>
      <c r="O9" s="3"/>
      <c r="P9" s="3"/>
      <c r="Q9" s="3"/>
      <c r="R9" s="3"/>
      <c r="S9" s="3"/>
      <c r="T9" s="3"/>
      <c r="U9" s="3"/>
      <c r="V9" s="3"/>
      <c r="W9" s="3"/>
      <c r="X9" s="3"/>
      <c r="Y9" s="3"/>
      <c r="Z9" s="3"/>
      <c r="AA9" s="3"/>
      <c r="AB9" s="3"/>
      <c r="AC9" s="3"/>
      <c r="AD9" s="3"/>
    </row>
    <row r="10" spans="1:30" ht="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63" customHeight="1">
      <c r="A11" s="3"/>
      <c r="B11" s="157" t="s">
        <v>116</v>
      </c>
      <c r="C11" s="87"/>
      <c r="D11" s="87"/>
      <c r="E11" s="87"/>
      <c r="F11" s="87"/>
      <c r="G11" s="87"/>
      <c r="H11" s="87"/>
      <c r="I11" s="87"/>
      <c r="J11" s="87"/>
      <c r="K11" s="87"/>
      <c r="L11" s="87"/>
      <c r="M11" s="87"/>
      <c r="N11" s="87"/>
      <c r="O11" s="87"/>
      <c r="P11" s="3"/>
      <c r="Q11" s="3"/>
      <c r="R11" s="3"/>
      <c r="S11" s="3"/>
      <c r="T11" s="3"/>
      <c r="U11" s="3"/>
      <c r="V11" s="3"/>
      <c r="W11" s="3"/>
      <c r="X11" s="3"/>
      <c r="Y11" s="3"/>
      <c r="Z11" s="3"/>
      <c r="AA11" s="3"/>
      <c r="AB11" s="3"/>
      <c r="AC11" s="3"/>
      <c r="AD11" s="3"/>
    </row>
    <row r="12" spans="1:30" ht="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14.25" customHeight="1">
      <c r="A16" s="3"/>
      <c r="B16" s="3"/>
      <c r="C16" s="3"/>
      <c r="D16" s="3"/>
      <c r="E16" s="88" t="s">
        <v>119</v>
      </c>
      <c r="F16" s="89"/>
      <c r="G16" s="89"/>
      <c r="H16" s="89"/>
      <c r="I16" s="89"/>
      <c r="J16" s="89"/>
      <c r="K16" s="89"/>
      <c r="L16" s="89"/>
      <c r="M16" s="89"/>
      <c r="N16" s="89"/>
      <c r="O16" s="89"/>
      <c r="P16" s="3"/>
      <c r="Q16" s="3"/>
      <c r="R16" s="3"/>
      <c r="S16" s="3"/>
      <c r="T16" s="3"/>
      <c r="U16" s="3"/>
      <c r="V16" s="3"/>
      <c r="W16" s="3"/>
      <c r="X16" s="3"/>
      <c r="Y16" s="3"/>
      <c r="Z16" s="3"/>
      <c r="AA16" s="3"/>
      <c r="AB16" s="3"/>
      <c r="AC16" s="3"/>
      <c r="AD16" s="3"/>
    </row>
    <row r="17" spans="1:30" ht="14.25" customHeight="1">
      <c r="A17" s="3"/>
      <c r="B17" s="3"/>
      <c r="C17" s="3"/>
      <c r="D17" s="3"/>
      <c r="E17" s="89"/>
      <c r="F17" s="89"/>
      <c r="G17" s="89"/>
      <c r="H17" s="89"/>
      <c r="I17" s="89"/>
      <c r="J17" s="89"/>
      <c r="K17" s="89"/>
      <c r="L17" s="89"/>
      <c r="M17" s="89"/>
      <c r="N17" s="89"/>
      <c r="O17" s="89"/>
      <c r="P17" s="3"/>
      <c r="Q17" s="3"/>
      <c r="R17" s="3"/>
      <c r="S17" s="3"/>
      <c r="T17" s="3"/>
      <c r="U17" s="3"/>
      <c r="V17" s="3"/>
      <c r="W17" s="3"/>
      <c r="X17" s="3"/>
      <c r="Y17" s="3"/>
      <c r="Z17" s="3"/>
      <c r="AA17" s="3"/>
      <c r="AB17" s="3"/>
      <c r="AC17" s="3"/>
      <c r="AD17" s="3"/>
    </row>
    <row r="18" spans="1:30"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5">
      <c r="A19" s="3"/>
      <c r="B19" s="3"/>
      <c r="C19" s="3"/>
      <c r="D19" s="3"/>
      <c r="E19" s="90" t="s">
        <v>117</v>
      </c>
      <c r="F19" s="91"/>
      <c r="G19" s="91"/>
      <c r="H19" s="91"/>
      <c r="I19" s="91"/>
      <c r="J19" s="91"/>
      <c r="K19" s="91"/>
      <c r="L19" s="91"/>
      <c r="M19" s="91"/>
      <c r="N19" s="91"/>
      <c r="O19" s="91"/>
      <c r="P19" s="3"/>
      <c r="Q19" s="3"/>
      <c r="R19" s="3"/>
      <c r="S19" s="3"/>
      <c r="T19" s="3"/>
      <c r="U19" s="3"/>
      <c r="V19" s="3"/>
      <c r="W19" s="3"/>
      <c r="X19" s="3"/>
      <c r="Y19" s="3"/>
      <c r="Z19" s="3"/>
      <c r="AA19" s="3"/>
      <c r="AB19" s="3"/>
      <c r="AC19" s="3"/>
      <c r="AD19" s="3"/>
    </row>
    <row r="20" spans="1:30" ht="15">
      <c r="A20" s="3"/>
      <c r="B20" s="3"/>
      <c r="C20" s="3"/>
      <c r="D20" s="3"/>
      <c r="E20" s="91"/>
      <c r="F20" s="91"/>
      <c r="G20" s="91"/>
      <c r="H20" s="91"/>
      <c r="I20" s="91"/>
      <c r="J20" s="91"/>
      <c r="K20" s="91"/>
      <c r="L20" s="91"/>
      <c r="M20" s="91"/>
      <c r="N20" s="91"/>
      <c r="O20" s="91"/>
      <c r="P20" s="3"/>
      <c r="Q20" s="3"/>
      <c r="R20" s="3"/>
      <c r="S20" s="3"/>
      <c r="T20" s="3"/>
      <c r="U20" s="3"/>
      <c r="V20" s="3"/>
      <c r="W20" s="3"/>
      <c r="X20" s="3"/>
      <c r="Y20" s="3"/>
      <c r="Z20" s="3"/>
      <c r="AA20" s="3"/>
      <c r="AB20" s="3"/>
      <c r="AC20" s="3"/>
      <c r="AD20" s="3"/>
    </row>
    <row r="21" spans="1:30" ht="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92" t="s">
        <v>118</v>
      </c>
      <c r="F22" s="93"/>
      <c r="G22" s="93"/>
      <c r="H22" s="93"/>
      <c r="I22" s="93"/>
      <c r="J22" s="93"/>
      <c r="K22" s="93"/>
      <c r="L22" s="93"/>
      <c r="M22" s="93"/>
      <c r="N22" s="93"/>
      <c r="O22" s="93"/>
      <c r="P22" s="3"/>
      <c r="Q22" s="3"/>
      <c r="R22" s="3"/>
      <c r="S22" s="3"/>
      <c r="T22" s="3"/>
      <c r="U22" s="3"/>
      <c r="V22" s="3"/>
      <c r="W22" s="3"/>
      <c r="X22" s="3"/>
      <c r="Y22" s="3"/>
      <c r="Z22" s="3"/>
      <c r="AA22" s="3"/>
      <c r="AB22" s="3"/>
      <c r="AC22" s="3"/>
      <c r="AD22" s="3"/>
    </row>
    <row r="23" spans="1:30"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28.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60"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5" hidden="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5" hidden="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5" hidden="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5" hidden="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5" hidden="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5" hidden="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5" hidden="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5" hidden="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5" hidden="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5" hidden="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5" hidden="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5" hidden="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5" hidden="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5" hidden="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5" hidden="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5" hidden="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5" hidden="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5" hidden="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5" hidden="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5" hidden="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5" hidden="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5" hidden="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5"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5" hidden="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5" hidden="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5" hidden="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5" hidden="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5" hidden="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5" hidden="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5" hidden="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5"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5" hidden="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5" hidden="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5" hidden="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5" hidden="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5" hidden="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5" hidden="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5" hidden="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5" hidden="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5" hidden="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5" hidden="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5" hidden="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5" hidden="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5" hidden="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5" hidden="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5" hidden="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5" hidden="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5" hidden="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5" hidden="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5" hidden="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5" hidden="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5" hidden="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5" hidden="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 hidden="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 hidden="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 hidden="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 hidden="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 hidden="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 hidden="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sheetData>
  <sheetProtection password="C9FF" sheet="1" objects="1" scenarios="1" selectLockedCells="1"/>
  <mergeCells count="5">
    <mergeCell ref="B9:L9"/>
    <mergeCell ref="B11:O11"/>
    <mergeCell ref="E16:O17"/>
    <mergeCell ref="E19:O20"/>
    <mergeCell ref="E22:O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H101"/>
  <sheetViews>
    <sheetView showGridLines="0" showRowColHeaders="0" zoomScalePageLayoutView="0" workbookViewId="0" topLeftCell="A1">
      <selection activeCell="E27" sqref="E27:W27"/>
    </sheetView>
  </sheetViews>
  <sheetFormatPr defaultColWidth="0" defaultRowHeight="15" zeroHeight="1"/>
  <cols>
    <col min="1" max="7" width="8.8515625" style="0" customWidth="1"/>
    <col min="8" max="21" width="8.8515625" style="0" hidden="1" customWidth="1"/>
    <col min="22" max="33" width="8.8515625" style="0" customWidth="1"/>
    <col min="34" max="44" width="8.8515625" style="0" hidden="1" customWidth="1"/>
    <col min="45" max="45" width="3.8515625" style="0" hidden="1" customWidth="1"/>
    <col min="46" max="50" width="8.8515625" style="0" hidden="1" customWidth="1"/>
    <col min="51" max="51" width="8.8515625" style="0" customWidth="1"/>
    <col min="52" max="60" width="0" style="0" hidden="1" customWidth="1"/>
    <col min="61" max="16384" width="8.8515625" style="0" hidden="1" customWidth="1"/>
  </cols>
  <sheetData>
    <row r="1" spans="1:60"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28.5" customHeight="1">
      <c r="A9" s="3"/>
      <c r="B9" s="86" t="s">
        <v>17</v>
      </c>
      <c r="C9" s="86"/>
      <c r="D9" s="86"/>
      <c r="E9" s="86"/>
      <c r="F9" s="86"/>
      <c r="G9" s="86"/>
      <c r="H9" s="86"/>
      <c r="I9" s="86"/>
      <c r="J9" s="86"/>
      <c r="K9" s="86"/>
      <c r="L9" s="86"/>
      <c r="M9" s="86"/>
      <c r="N9" s="86"/>
      <c r="O9" s="86"/>
      <c r="P9" s="86"/>
      <c r="Q9" s="86"/>
      <c r="R9" s="86"/>
      <c r="S9" s="86"/>
      <c r="T9" s="86"/>
      <c r="U9" s="86"/>
      <c r="V9" s="86"/>
      <c r="W9" s="86"/>
      <c r="X9" s="86"/>
      <c r="Y9" s="86"/>
      <c r="Z9" s="86"/>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48"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33" customHeight="1">
      <c r="A27" s="3"/>
      <c r="B27" s="110" t="s">
        <v>19</v>
      </c>
      <c r="C27" s="110"/>
      <c r="D27" s="110"/>
      <c r="E27" s="97" t="s">
        <v>20</v>
      </c>
      <c r="F27" s="97"/>
      <c r="G27" s="97"/>
      <c r="H27" s="97"/>
      <c r="I27" s="97"/>
      <c r="J27" s="97"/>
      <c r="K27" s="97"/>
      <c r="L27" s="97"/>
      <c r="M27" s="97"/>
      <c r="N27" s="97"/>
      <c r="O27" s="97"/>
      <c r="P27" s="97"/>
      <c r="Q27" s="97"/>
      <c r="R27" s="97"/>
      <c r="S27" s="97"/>
      <c r="T27" s="97"/>
      <c r="U27" s="97"/>
      <c r="V27" s="97"/>
      <c r="W27" s="97"/>
      <c r="X27" s="3"/>
      <c r="Y27" s="116">
        <f>_xlfn.IFERROR(IF(AT41=0,"",INDEX(ValComb!N10:N24,(MATCH(Calculator!AT41,ValComb!M10:M24,0)))),"")</f>
      </c>
      <c r="Z27" s="116"/>
      <c r="AA27" s="116"/>
      <c r="AB27" s="116"/>
      <c r="AC27" s="116"/>
      <c r="AD27" s="116"/>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 r="A28" s="3"/>
      <c r="B28" s="3"/>
      <c r="C28" s="3"/>
      <c r="D28" s="3"/>
      <c r="E28" s="3"/>
      <c r="F28" s="3"/>
      <c r="G28" s="3"/>
      <c r="H28" s="3"/>
      <c r="I28" s="3"/>
      <c r="J28" s="3"/>
      <c r="K28" s="3"/>
      <c r="L28" s="3"/>
      <c r="M28" s="3"/>
      <c r="N28" s="3"/>
      <c r="O28" s="3"/>
      <c r="P28" s="3"/>
      <c r="Q28" s="3"/>
      <c r="R28" s="3"/>
      <c r="S28" s="3"/>
      <c r="T28" s="3"/>
      <c r="U28" s="3"/>
      <c r="V28" s="3"/>
      <c r="W28" s="3"/>
      <c r="X28" s="3"/>
      <c r="Y28" s="116"/>
      <c r="Z28" s="116"/>
      <c r="AA28" s="116"/>
      <c r="AB28" s="116"/>
      <c r="AC28" s="116"/>
      <c r="AD28" s="116"/>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0" ht="33" customHeight="1">
      <c r="A29" s="3"/>
      <c r="B29" s="110" t="s">
        <v>18</v>
      </c>
      <c r="C29" s="110"/>
      <c r="D29" s="110"/>
      <c r="E29" s="97" t="s">
        <v>21</v>
      </c>
      <c r="F29" s="97"/>
      <c r="G29" s="97"/>
      <c r="H29" s="97"/>
      <c r="I29" s="97"/>
      <c r="J29" s="97"/>
      <c r="K29" s="97"/>
      <c r="L29" s="97"/>
      <c r="M29" s="97"/>
      <c r="N29" s="97"/>
      <c r="O29" s="97"/>
      <c r="P29" s="97"/>
      <c r="Q29" s="97"/>
      <c r="R29" s="97"/>
      <c r="S29" s="97"/>
      <c r="T29" s="97"/>
      <c r="U29" s="97"/>
      <c r="V29" s="97"/>
      <c r="W29" s="97"/>
      <c r="X29" s="3"/>
      <c r="Y29" s="115"/>
      <c r="Z29" s="115"/>
      <c r="AA29" s="115"/>
      <c r="AB29" s="115"/>
      <c r="AC29" s="115"/>
      <c r="AD29" s="115"/>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0"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1:60" ht="15">
      <c r="A31" s="3"/>
      <c r="B31" s="3"/>
      <c r="C31" s="3"/>
      <c r="D31" s="3"/>
      <c r="E31" s="112">
        <f>IF(OR(AT41=15,AT41=30,AT41=60,AT41=90,AT41=100,AT41=120,AT41=140,AT41=150,AT41=210),"Click 'NEXT' to view the available units for this qualification.","")</f>
      </c>
      <c r="F31" s="112"/>
      <c r="G31" s="112"/>
      <c r="H31" s="112"/>
      <c r="I31" s="112"/>
      <c r="J31" s="112"/>
      <c r="K31" s="112"/>
      <c r="L31" s="112"/>
      <c r="M31" s="112"/>
      <c r="N31" s="112"/>
      <c r="O31" s="112"/>
      <c r="P31" s="112"/>
      <c r="Q31" s="112"/>
      <c r="R31" s="112"/>
      <c r="S31" s="112"/>
      <c r="T31" s="112"/>
      <c r="U31" s="112"/>
      <c r="V31" s="112"/>
      <c r="W31" s="112"/>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1:60" ht="15">
      <c r="A32" s="3"/>
      <c r="B32" s="3"/>
      <c r="C32" s="3"/>
      <c r="D32" s="3"/>
      <c r="E32" s="112"/>
      <c r="F32" s="112"/>
      <c r="G32" s="112"/>
      <c r="H32" s="112"/>
      <c r="I32" s="112"/>
      <c r="J32" s="112"/>
      <c r="K32" s="112"/>
      <c r="L32" s="112"/>
      <c r="M32" s="112"/>
      <c r="N32" s="112"/>
      <c r="O32" s="112"/>
      <c r="P32" s="112"/>
      <c r="Q32" s="112"/>
      <c r="R32" s="112"/>
      <c r="S32" s="112"/>
      <c r="T32" s="112"/>
      <c r="U32" s="112"/>
      <c r="V32" s="112"/>
      <c r="W32" s="112"/>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1:60" ht="15">
      <c r="A33" s="3"/>
      <c r="B33" s="3"/>
      <c r="C33" s="3"/>
      <c r="D33" s="3"/>
      <c r="E33" s="112"/>
      <c r="F33" s="112"/>
      <c r="G33" s="112"/>
      <c r="H33" s="112"/>
      <c r="I33" s="112"/>
      <c r="J33" s="112"/>
      <c r="K33" s="112"/>
      <c r="L33" s="112"/>
      <c r="M33" s="112"/>
      <c r="N33" s="112"/>
      <c r="O33" s="112"/>
      <c r="P33" s="112"/>
      <c r="Q33" s="112"/>
      <c r="R33" s="112"/>
      <c r="S33" s="112"/>
      <c r="T33" s="112"/>
      <c r="U33" s="112"/>
      <c r="V33" s="112"/>
      <c r="W33" s="112"/>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1:60" ht="15">
      <c r="A34" s="3"/>
      <c r="B34" s="3"/>
      <c r="C34" s="3"/>
      <c r="D34" s="3"/>
      <c r="E34" s="113"/>
      <c r="F34" s="113"/>
      <c r="G34" s="113"/>
      <c r="H34" s="113"/>
      <c r="I34" s="113"/>
      <c r="J34" s="113"/>
      <c r="K34" s="113"/>
      <c r="L34" s="113"/>
      <c r="M34" s="113"/>
      <c r="N34" s="113"/>
      <c r="O34" s="113"/>
      <c r="P34" s="113"/>
      <c r="Q34" s="113"/>
      <c r="R34" s="113"/>
      <c r="S34" s="113"/>
      <c r="T34" s="113"/>
      <c r="U34" s="113"/>
      <c r="V34" s="113"/>
      <c r="W34" s="11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1:60" ht="22.5" customHeight="1" hidden="1">
      <c r="A35" s="3"/>
      <c r="B35" s="3"/>
      <c r="C35" s="3"/>
      <c r="D35" s="3"/>
      <c r="E35" s="113"/>
      <c r="F35" s="113"/>
      <c r="G35" s="113"/>
      <c r="H35" s="113"/>
      <c r="I35" s="113"/>
      <c r="J35" s="113"/>
      <c r="K35" s="113"/>
      <c r="L35" s="113"/>
      <c r="M35" s="113"/>
      <c r="N35" s="113"/>
      <c r="O35" s="113"/>
      <c r="P35" s="113"/>
      <c r="Q35" s="113"/>
      <c r="R35" s="113"/>
      <c r="S35" s="113"/>
      <c r="T35" s="113"/>
      <c r="U35" s="113"/>
      <c r="V35" s="113"/>
      <c r="W35" s="11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ht="15">
      <c r="A36" s="3"/>
      <c r="B36" s="3"/>
      <c r="C36" s="3"/>
      <c r="D36" s="3"/>
      <c r="E36" s="113"/>
      <c r="F36" s="113"/>
      <c r="G36" s="113"/>
      <c r="H36" s="113"/>
      <c r="I36" s="113"/>
      <c r="J36" s="113"/>
      <c r="K36" s="113"/>
      <c r="L36" s="113"/>
      <c r="M36" s="113"/>
      <c r="N36" s="113"/>
      <c r="O36" s="113"/>
      <c r="P36" s="113"/>
      <c r="Q36" s="113"/>
      <c r="R36" s="113"/>
      <c r="S36" s="113"/>
      <c r="T36" s="113"/>
      <c r="U36" s="113"/>
      <c r="V36" s="113"/>
      <c r="W36" s="11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row r="37" spans="1:59" ht="104.25" customHeight="1">
      <c r="A37" s="3"/>
      <c r="B37" s="3" t="s">
        <v>150</v>
      </c>
      <c r="C37" s="3"/>
      <c r="D37" s="3"/>
      <c r="E37" s="3"/>
      <c r="F37" s="3"/>
      <c r="G37" s="3"/>
      <c r="H37" s="3"/>
      <c r="I37" s="3"/>
      <c r="J37" s="84" t="str">
        <f>ValComb!$C$13</f>
        <v>Human Science</v>
      </c>
      <c r="K37" s="84" t="str">
        <f>ValComb!$C$14</f>
        <v>Environmental Science</v>
      </c>
      <c r="L37" s="84" t="str">
        <f>ValComb!$C$15</f>
        <v>Food Science</v>
      </c>
      <c r="M37" s="84" t="str">
        <f>ValComb!$C$16</f>
        <v>Human Science</v>
      </c>
      <c r="N37" s="84" t="str">
        <f>ValComb!$C$17</f>
        <v>Environmental Science</v>
      </c>
      <c r="O37" s="84" t="str">
        <f>ValComb!$C$18</f>
        <v>Food Science</v>
      </c>
      <c r="P37" s="9"/>
      <c r="Q37" s="9"/>
      <c r="R37" s="9"/>
      <c r="S37" s="9"/>
      <c r="T37" s="9"/>
      <c r="U37" s="9"/>
      <c r="V37" s="3"/>
      <c r="W37" s="3"/>
      <c r="X37" s="107"/>
      <c r="Y37" s="107"/>
      <c r="Z37" s="107"/>
      <c r="AA37" s="107"/>
      <c r="AB37" s="107"/>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36" customHeight="1">
      <c r="A38" s="3"/>
      <c r="B38" s="71" t="s">
        <v>23</v>
      </c>
      <c r="C38" s="111" t="s">
        <v>1</v>
      </c>
      <c r="D38" s="111"/>
      <c r="E38" s="111"/>
      <c r="F38" s="111"/>
      <c r="G38" s="72" t="s">
        <v>3</v>
      </c>
      <c r="H38" s="73" t="s">
        <v>108</v>
      </c>
      <c r="I38" s="73" t="s">
        <v>108</v>
      </c>
      <c r="J38" s="73" t="s">
        <v>108</v>
      </c>
      <c r="K38" s="73" t="s">
        <v>108</v>
      </c>
      <c r="L38" s="73" t="s">
        <v>108</v>
      </c>
      <c r="M38" s="73" t="s">
        <v>108</v>
      </c>
      <c r="N38" s="73" t="s">
        <v>108</v>
      </c>
      <c r="O38" s="73" t="s">
        <v>108</v>
      </c>
      <c r="P38" s="73" t="s">
        <v>108</v>
      </c>
      <c r="Q38" s="73" t="s">
        <v>108</v>
      </c>
      <c r="R38" s="73" t="s">
        <v>108</v>
      </c>
      <c r="S38" s="73" t="s">
        <v>108</v>
      </c>
      <c r="T38" s="73" t="s">
        <v>108</v>
      </c>
      <c r="U38" s="73" t="s">
        <v>108</v>
      </c>
      <c r="V38" s="72" t="s">
        <v>22</v>
      </c>
      <c r="W38" s="3"/>
      <c r="X38" s="108" t="s">
        <v>24</v>
      </c>
      <c r="Y38" s="108"/>
      <c r="Z38" s="108"/>
      <c r="AA38" s="19">
        <v>0</v>
      </c>
      <c r="AB38" s="119">
        <f>IF(AA38=0,"",IF(OR(AA38=AA39,AA39=AA38+30),"ü","û"))</f>
      </c>
      <c r="AC38" s="99">
        <f>IF(AA38=0,"",IF(AA39&lt;AA38,"Please select more units to achieve the required GLH.",IF(AA39=AA38,"You have a valid selection.",IF(AA39=AA38+30,"You have a valid selection, but have selected more than the required GLH. Please correct this if it is not what you intended.",IF(AA39&gt;AA38+30,"You have selected many more GLH than required. Please revise your selection.","")))))</f>
      </c>
      <c r="AD38" s="100"/>
      <c r="AE38" s="101"/>
      <c r="AF38" s="3"/>
      <c r="AG38" s="3"/>
      <c r="AH38" s="4" t="s">
        <v>23</v>
      </c>
      <c r="AI38" s="8" t="s">
        <v>27</v>
      </c>
      <c r="AJ38" s="8" t="s">
        <v>28</v>
      </c>
      <c r="AK38" s="8" t="s">
        <v>29</v>
      </c>
      <c r="AL38" s="8" t="s">
        <v>33</v>
      </c>
      <c r="AM38" s="8" t="s">
        <v>30</v>
      </c>
      <c r="AN38" s="8" t="s">
        <v>31</v>
      </c>
      <c r="AO38" s="8" t="s">
        <v>34</v>
      </c>
      <c r="AP38" s="8" t="s">
        <v>35</v>
      </c>
      <c r="AQ38" s="8" t="s">
        <v>36</v>
      </c>
      <c r="AR38" s="8" t="s">
        <v>32</v>
      </c>
      <c r="AS38" s="3"/>
      <c r="AT38" s="8" t="s">
        <v>37</v>
      </c>
      <c r="AU38" s="3"/>
      <c r="AV38" s="3"/>
      <c r="AW38" s="3"/>
      <c r="AX38" s="3"/>
      <c r="AY38" s="3"/>
      <c r="AZ38" s="3"/>
      <c r="BA38" s="3"/>
      <c r="BB38" s="3"/>
      <c r="BC38" s="3"/>
      <c r="BD38" s="3"/>
      <c r="BE38" s="3"/>
      <c r="BF38" s="3"/>
      <c r="BG38" s="3"/>
    </row>
    <row r="39" spans="1:59" ht="36" customHeight="1">
      <c r="A39" s="3"/>
      <c r="B39" s="6">
        <v>1</v>
      </c>
      <c r="C39" s="94" t="str">
        <f>VLOOKUP($B39,UNITSTAB,2)</f>
        <v>Science fundamentals</v>
      </c>
      <c r="D39" s="95" t="s">
        <v>4</v>
      </c>
      <c r="E39" s="95" t="s">
        <v>4</v>
      </c>
      <c r="F39" s="96" t="s">
        <v>4</v>
      </c>
      <c r="G39" s="5">
        <f aca="true" t="shared" si="0" ref="G39:G61">VLOOKUP($B39,UNITSTAB,3)</f>
        <v>90</v>
      </c>
      <c r="H39" s="53" t="str">
        <f aca="true" t="shared" si="1" ref="H39:H61">VLOOKUP($B39,UNITSTAB,5)</f>
        <v>M</v>
      </c>
      <c r="I39" s="53" t="str">
        <f aca="true" t="shared" si="2" ref="I39:I61">VLOOKUP($B39,UNITSTAB,6)</f>
        <v>M</v>
      </c>
      <c r="J39" s="53" t="str">
        <f aca="true" t="shared" si="3" ref="J39:J61">VLOOKUP($B39,UNITSTAB,7)</f>
        <v>M</v>
      </c>
      <c r="K39" s="53" t="str">
        <f aca="true" t="shared" si="4" ref="K39:K61">VLOOKUP($B39,UNITSTAB,8)</f>
        <v>M</v>
      </c>
      <c r="L39" s="53" t="str">
        <f aca="true" t="shared" si="5" ref="L39:L61">VLOOKUP($B39,UNITSTAB,9)</f>
        <v>M</v>
      </c>
      <c r="M39" s="53" t="str">
        <f aca="true" t="shared" si="6" ref="M39:M61">VLOOKUP($B39,UNITSTAB,10)</f>
        <v>M</v>
      </c>
      <c r="N39" s="53" t="str">
        <f aca="true" t="shared" si="7" ref="N39:N61">VLOOKUP($B39,UNITSTAB,11)</f>
        <v>M</v>
      </c>
      <c r="O39" s="53" t="str">
        <f aca="true" t="shared" si="8" ref="O39:O61">VLOOKUP($B39,UNITSTAB,12)</f>
        <v>M</v>
      </c>
      <c r="P39" s="53" t="str">
        <f aca="true" t="shared" si="9" ref="P39:P61">VLOOKUP($B39,UNITSTAB,13)</f>
        <v>M</v>
      </c>
      <c r="Q39" s="53">
        <f aca="true" t="shared" si="10" ref="Q39:Q61">VLOOKUP($B39,UNITSTAB,14)</f>
        <v>0</v>
      </c>
      <c r="R39" s="53">
        <f aca="true" t="shared" si="11" ref="R39:R61">VLOOKUP($B39,UNITSTAB,15)</f>
        <v>0</v>
      </c>
      <c r="S39" s="53">
        <f aca="true" t="shared" si="12" ref="S39:S61">VLOOKUP($B39,UNITSTAB,16)</f>
        <v>0</v>
      </c>
      <c r="T39" s="53">
        <f aca="true" t="shared" si="13" ref="T39:T61">VLOOKUP($B39,UNITSTAB,17)</f>
        <v>0</v>
      </c>
      <c r="U39" s="53">
        <f aca="true" t="shared" si="14" ref="U39:U61">VLOOKUP($B39,UNITSTAB,18)</f>
        <v>0</v>
      </c>
      <c r="V39" s="5"/>
      <c r="W39" s="3"/>
      <c r="X39" s="108" t="s">
        <v>25</v>
      </c>
      <c r="Y39" s="108"/>
      <c r="Z39" s="108"/>
      <c r="AA39" s="19">
        <f>AR63</f>
        <v>0</v>
      </c>
      <c r="AB39" s="120"/>
      <c r="AC39" s="102"/>
      <c r="AD39" s="103"/>
      <c r="AE39" s="104"/>
      <c r="AF39" s="3"/>
      <c r="AG39" s="3"/>
      <c r="AH39" s="23">
        <v>1</v>
      </c>
      <c r="AI39" s="24" t="b">
        <v>0</v>
      </c>
      <c r="AJ39" s="25">
        <v>0</v>
      </c>
      <c r="AK39" s="26">
        <f>IF(AND(AJ39=1,AI39=TRUE),1,0)</f>
        <v>0</v>
      </c>
      <c r="AL39" s="26">
        <f>IF(AND(AJ39=1,AK39=1),G39,0)</f>
        <v>0</v>
      </c>
      <c r="AM39" s="25">
        <v>0</v>
      </c>
      <c r="AN39" s="26">
        <v>0</v>
      </c>
      <c r="AO39" s="26">
        <f>IF(AND(AM39=1,AN39=1),G39,0)</f>
        <v>0</v>
      </c>
      <c r="AP39" s="25">
        <v>0</v>
      </c>
      <c r="AQ39" s="26">
        <f>IF(AND(AI39=TRUE,AP39=1),1,0)</f>
        <v>0</v>
      </c>
      <c r="AR39" s="26">
        <f>IF(AI39=TRUE,G39,0)</f>
        <v>0</v>
      </c>
      <c r="AS39" s="3"/>
      <c r="AT39" s="22">
        <f>INDEX(ValComb!K10:K24,(MATCH(Calculator!E27,ValComb!B10:B24,0)))</f>
        <v>0</v>
      </c>
      <c r="AU39" s="114" t="s">
        <v>13</v>
      </c>
      <c r="AV39" s="114"/>
      <c r="AW39" s="114"/>
      <c r="AX39" s="114"/>
      <c r="AY39" s="3"/>
      <c r="AZ39" s="3"/>
      <c r="BA39" s="3"/>
      <c r="BB39" s="3"/>
      <c r="BC39" s="3"/>
      <c r="BD39" s="3"/>
      <c r="BE39" s="3"/>
      <c r="BF39" s="3"/>
      <c r="BG39" s="3"/>
    </row>
    <row r="40" spans="1:59" ht="36" customHeight="1">
      <c r="A40" s="3"/>
      <c r="B40" s="6">
        <v>2</v>
      </c>
      <c r="C40" s="94" t="str">
        <f aca="true" t="shared" si="15" ref="C40:C61">VLOOKUP($B40,UNITSTAB,2)</f>
        <v>Laboratory techniques</v>
      </c>
      <c r="D40" s="95" t="s">
        <v>4</v>
      </c>
      <c r="E40" s="95" t="s">
        <v>4</v>
      </c>
      <c r="F40" s="96" t="s">
        <v>4</v>
      </c>
      <c r="G40" s="5">
        <f t="shared" si="0"/>
        <v>90</v>
      </c>
      <c r="H40" s="53" t="str">
        <f t="shared" si="1"/>
        <v>M</v>
      </c>
      <c r="I40" s="53" t="str">
        <f t="shared" si="2"/>
        <v>M</v>
      </c>
      <c r="J40" s="53" t="str">
        <f t="shared" si="3"/>
        <v>M</v>
      </c>
      <c r="K40" s="53" t="str">
        <f t="shared" si="4"/>
        <v>M</v>
      </c>
      <c r="L40" s="53" t="str">
        <f t="shared" si="5"/>
        <v>M</v>
      </c>
      <c r="M40" s="53" t="str">
        <f t="shared" si="6"/>
        <v>M</v>
      </c>
      <c r="N40" s="53" t="str">
        <f t="shared" si="7"/>
        <v>M</v>
      </c>
      <c r="O40" s="53" t="str">
        <f t="shared" si="8"/>
        <v>M</v>
      </c>
      <c r="P40" s="53" t="str">
        <f t="shared" si="9"/>
        <v>M</v>
      </c>
      <c r="Q40" s="53">
        <f t="shared" si="10"/>
        <v>0</v>
      </c>
      <c r="R40" s="53">
        <f t="shared" si="11"/>
        <v>0</v>
      </c>
      <c r="S40" s="53">
        <f t="shared" si="12"/>
        <v>0</v>
      </c>
      <c r="T40" s="53">
        <f t="shared" si="13"/>
        <v>0</v>
      </c>
      <c r="U40" s="53">
        <v>0</v>
      </c>
      <c r="V40" s="5"/>
      <c r="W40" s="3"/>
      <c r="X40" s="109" t="s">
        <v>26</v>
      </c>
      <c r="Y40" s="109"/>
      <c r="Z40" s="109"/>
      <c r="AA40" s="19">
        <f>AK63</f>
        <v>0</v>
      </c>
      <c r="AB40" s="20">
        <f>IF($AA$42=0,"",IF($AJ$60=$AK$60,"ü","û"))</f>
      </c>
      <c r="AC40" s="99"/>
      <c r="AD40" s="100"/>
      <c r="AE40" s="100"/>
      <c r="AF40" s="3"/>
      <c r="AG40" s="3"/>
      <c r="AH40" s="23">
        <v>2</v>
      </c>
      <c r="AI40" s="24" t="b">
        <v>0</v>
      </c>
      <c r="AJ40" s="25">
        <v>0</v>
      </c>
      <c r="AK40" s="26">
        <f aca="true" t="shared" si="16" ref="AK40:AK58">IF(AND(AJ40=1,AI40=TRUE),1,0)</f>
        <v>0</v>
      </c>
      <c r="AL40" s="26">
        <f aca="true" t="shared" si="17" ref="AL40:AL58">IF(AND(AJ40=1,AK40=1),G40,0)</f>
        <v>0</v>
      </c>
      <c r="AM40" s="25">
        <v>0</v>
      </c>
      <c r="AN40" s="26">
        <f aca="true" t="shared" si="18" ref="AN40:AN58">IF(AND(AI40=TRUE,AM40=1),1,0)</f>
        <v>0</v>
      </c>
      <c r="AO40" s="26">
        <f aca="true" t="shared" si="19" ref="AO40:AO58">IF(AND(AM40=1,AN40=1),G40,0)</f>
        <v>0</v>
      </c>
      <c r="AP40" s="25">
        <v>0</v>
      </c>
      <c r="AQ40" s="26">
        <f aca="true" t="shared" si="20" ref="AQ40:AQ58">IF(AND(AI40=TRUE,AP40=1),1,0)</f>
        <v>0</v>
      </c>
      <c r="AR40" s="26">
        <f aca="true" t="shared" si="21" ref="AR40:AR58">IF(AI40=TRUE,G40,0)</f>
        <v>0</v>
      </c>
      <c r="AS40" s="3"/>
      <c r="AT40" s="22">
        <f>INDEX(ValComb!L11:L24,(MATCH(Calculator!E29,ValComb!C11:C24,0)))</f>
        <v>15</v>
      </c>
      <c r="AU40" s="114" t="s">
        <v>14</v>
      </c>
      <c r="AV40" s="114"/>
      <c r="AW40" s="114"/>
      <c r="AX40" s="114"/>
      <c r="AY40" s="3"/>
      <c r="AZ40" s="3"/>
      <c r="BA40" s="3"/>
      <c r="BB40" s="3"/>
      <c r="BC40" s="3"/>
      <c r="BD40" s="3"/>
      <c r="BE40" s="3"/>
      <c r="BF40" s="3"/>
      <c r="BG40" s="3"/>
    </row>
    <row r="41" spans="1:59" ht="36" customHeight="1">
      <c r="A41" s="3"/>
      <c r="B41" s="6">
        <v>3</v>
      </c>
      <c r="C41" s="94" t="str">
        <f t="shared" si="15"/>
        <v>Scientific analysis and reporting</v>
      </c>
      <c r="D41" s="95" t="s">
        <v>4</v>
      </c>
      <c r="E41" s="95" t="s">
        <v>4</v>
      </c>
      <c r="F41" s="96" t="s">
        <v>4</v>
      </c>
      <c r="G41" s="5">
        <f t="shared" si="0"/>
        <v>120</v>
      </c>
      <c r="H41" s="53" t="str">
        <f t="shared" si="1"/>
        <v>---</v>
      </c>
      <c r="I41" s="53" t="str">
        <f t="shared" si="2"/>
        <v>---</v>
      </c>
      <c r="J41" s="53" t="str">
        <f t="shared" si="3"/>
        <v>M</v>
      </c>
      <c r="K41" s="53" t="str">
        <f t="shared" si="4"/>
        <v>M</v>
      </c>
      <c r="L41" s="53" t="str">
        <f t="shared" si="5"/>
        <v>M</v>
      </c>
      <c r="M41" s="53" t="str">
        <f t="shared" si="6"/>
        <v>M</v>
      </c>
      <c r="N41" s="53" t="str">
        <f t="shared" si="7"/>
        <v>M</v>
      </c>
      <c r="O41" s="53" t="str">
        <f t="shared" si="8"/>
        <v>M</v>
      </c>
      <c r="P41" s="53" t="str">
        <f t="shared" si="9"/>
        <v>M</v>
      </c>
      <c r="Q41" s="53">
        <f t="shared" si="10"/>
        <v>0</v>
      </c>
      <c r="R41" s="53">
        <f t="shared" si="11"/>
        <v>0</v>
      </c>
      <c r="S41" s="53">
        <f t="shared" si="12"/>
        <v>0</v>
      </c>
      <c r="T41" s="53">
        <f t="shared" si="13"/>
        <v>0</v>
      </c>
      <c r="U41" s="53">
        <f t="shared" si="14"/>
        <v>0</v>
      </c>
      <c r="V41" s="5"/>
      <c r="W41" s="3"/>
      <c r="X41" s="117"/>
      <c r="Y41" s="117"/>
      <c r="Z41" s="117"/>
      <c r="AA41" s="80"/>
      <c r="AB41" s="81"/>
      <c r="AC41" s="105"/>
      <c r="AD41" s="105"/>
      <c r="AE41" s="105"/>
      <c r="AF41" s="3"/>
      <c r="AG41" s="3"/>
      <c r="AH41" s="23">
        <v>3</v>
      </c>
      <c r="AI41" s="24" t="b">
        <v>0</v>
      </c>
      <c r="AJ41" s="25">
        <v>0</v>
      </c>
      <c r="AK41" s="26">
        <f t="shared" si="16"/>
        <v>0</v>
      </c>
      <c r="AL41" s="26">
        <f t="shared" si="17"/>
        <v>0</v>
      </c>
      <c r="AM41" s="25">
        <v>0</v>
      </c>
      <c r="AN41" s="26">
        <f t="shared" si="18"/>
        <v>0</v>
      </c>
      <c r="AO41" s="26">
        <f t="shared" si="19"/>
        <v>0</v>
      </c>
      <c r="AP41" s="25">
        <v>0</v>
      </c>
      <c r="AQ41" s="26">
        <f t="shared" si="20"/>
        <v>0</v>
      </c>
      <c r="AR41" s="26">
        <f t="shared" si="21"/>
        <v>0</v>
      </c>
      <c r="AS41" s="3"/>
      <c r="AT41" s="22">
        <f>AT39*AT40</f>
        <v>0</v>
      </c>
      <c r="AU41" s="114" t="s">
        <v>15</v>
      </c>
      <c r="AV41" s="114"/>
      <c r="AW41" s="114"/>
      <c r="AX41" s="114"/>
      <c r="AY41" s="3"/>
      <c r="AZ41" s="3"/>
      <c r="BA41" s="3"/>
      <c r="BB41" s="3"/>
      <c r="BC41" s="3"/>
      <c r="BD41" s="3"/>
      <c r="BE41" s="3"/>
      <c r="BF41" s="3"/>
      <c r="BG41" s="3"/>
    </row>
    <row r="42" spans="1:59" ht="36" customHeight="1">
      <c r="A42" s="3"/>
      <c r="B42" s="6">
        <v>4</v>
      </c>
      <c r="C42" s="94" t="str">
        <f t="shared" si="15"/>
        <v>Human physiology</v>
      </c>
      <c r="D42" s="95" t="s">
        <v>4</v>
      </c>
      <c r="E42" s="95" t="s">
        <v>4</v>
      </c>
      <c r="F42" s="96" t="s">
        <v>4</v>
      </c>
      <c r="G42" s="5">
        <f t="shared" si="0"/>
        <v>60</v>
      </c>
      <c r="H42" s="53" t="str">
        <f t="shared" si="1"/>
        <v>---</v>
      </c>
      <c r="I42" s="53" t="str">
        <f t="shared" si="2"/>
        <v>---</v>
      </c>
      <c r="J42" s="53" t="str">
        <f t="shared" si="3"/>
        <v>M</v>
      </c>
      <c r="K42" s="53" t="str">
        <f t="shared" si="4"/>
        <v>---</v>
      </c>
      <c r="L42" s="53" t="str">
        <f t="shared" si="5"/>
        <v>---</v>
      </c>
      <c r="M42" s="53" t="str">
        <f t="shared" si="6"/>
        <v>O</v>
      </c>
      <c r="N42" s="53" t="str">
        <f t="shared" si="7"/>
        <v>---</v>
      </c>
      <c r="O42" s="53" t="str">
        <f t="shared" si="8"/>
        <v>O</v>
      </c>
      <c r="P42" s="53" t="str">
        <f t="shared" si="9"/>
        <v>M</v>
      </c>
      <c r="Q42" s="53">
        <f t="shared" si="10"/>
        <v>0</v>
      </c>
      <c r="R42" s="53">
        <f t="shared" si="11"/>
        <v>0</v>
      </c>
      <c r="S42" s="53">
        <f t="shared" si="12"/>
        <v>0</v>
      </c>
      <c r="T42" s="53">
        <f t="shared" si="13"/>
        <v>0</v>
      </c>
      <c r="U42" s="53">
        <f t="shared" si="14"/>
        <v>0</v>
      </c>
      <c r="V42" s="5"/>
      <c r="W42" s="3"/>
      <c r="X42" s="118"/>
      <c r="Y42" s="118"/>
      <c r="Z42" s="118"/>
      <c r="AA42" s="82"/>
      <c r="AB42" s="83"/>
      <c r="AC42" s="106"/>
      <c r="AD42" s="106"/>
      <c r="AE42" s="106"/>
      <c r="AF42" s="3"/>
      <c r="AG42" s="3"/>
      <c r="AH42" s="23">
        <v>4</v>
      </c>
      <c r="AI42" s="24" t="b">
        <v>0</v>
      </c>
      <c r="AJ42" s="25">
        <v>0</v>
      </c>
      <c r="AK42" s="26">
        <f t="shared" si="16"/>
        <v>0</v>
      </c>
      <c r="AL42" s="26">
        <f t="shared" si="17"/>
        <v>0</v>
      </c>
      <c r="AM42" s="25">
        <v>0</v>
      </c>
      <c r="AN42" s="26">
        <f t="shared" si="18"/>
        <v>0</v>
      </c>
      <c r="AO42" s="26">
        <f t="shared" si="19"/>
        <v>0</v>
      </c>
      <c r="AP42" s="25">
        <v>0</v>
      </c>
      <c r="AQ42" s="26">
        <f t="shared" si="20"/>
        <v>0</v>
      </c>
      <c r="AR42" s="26">
        <f t="shared" si="21"/>
        <v>0</v>
      </c>
      <c r="AS42" s="3"/>
      <c r="AT42" s="3"/>
      <c r="AU42" s="115"/>
      <c r="AV42" s="115"/>
      <c r="AW42" s="115"/>
      <c r="AX42" s="115"/>
      <c r="AY42" s="3"/>
      <c r="AZ42" s="3"/>
      <c r="BA42" s="3"/>
      <c r="BB42" s="3"/>
      <c r="BC42" s="3"/>
      <c r="BD42" s="3"/>
      <c r="BE42" s="3"/>
      <c r="BF42" s="3"/>
      <c r="BG42" s="3"/>
    </row>
    <row r="43" spans="1:59" ht="36" customHeight="1">
      <c r="A43" s="3"/>
      <c r="B43" s="6">
        <v>5</v>
      </c>
      <c r="C43" s="94" t="str">
        <f t="shared" si="15"/>
        <v>Genetics</v>
      </c>
      <c r="D43" s="95" t="s">
        <v>4</v>
      </c>
      <c r="E43" s="95" t="s">
        <v>4</v>
      </c>
      <c r="F43" s="96" t="s">
        <v>4</v>
      </c>
      <c r="G43" s="5">
        <f t="shared" si="0"/>
        <v>60</v>
      </c>
      <c r="H43" s="53" t="str">
        <f t="shared" si="1"/>
        <v>---</v>
      </c>
      <c r="I43" s="53" t="str">
        <f t="shared" si="2"/>
        <v>---</v>
      </c>
      <c r="J43" s="53" t="str">
        <f t="shared" si="3"/>
        <v>M</v>
      </c>
      <c r="K43" s="53" t="str">
        <f t="shared" si="4"/>
        <v>---</v>
      </c>
      <c r="L43" s="53" t="str">
        <f t="shared" si="5"/>
        <v>---</v>
      </c>
      <c r="M43" s="53" t="str">
        <f t="shared" si="6"/>
        <v>M</v>
      </c>
      <c r="N43" s="53" t="str">
        <f t="shared" si="7"/>
        <v>---</v>
      </c>
      <c r="O43" s="53" t="str">
        <f t="shared" si="8"/>
        <v>---</v>
      </c>
      <c r="P43" s="53" t="str">
        <f t="shared" si="9"/>
        <v>M</v>
      </c>
      <c r="Q43" s="53">
        <f t="shared" si="10"/>
        <v>0</v>
      </c>
      <c r="R43" s="53">
        <f t="shared" si="11"/>
        <v>0</v>
      </c>
      <c r="S43" s="53">
        <f t="shared" si="12"/>
        <v>0</v>
      </c>
      <c r="T43" s="53">
        <f t="shared" si="13"/>
        <v>0</v>
      </c>
      <c r="U43" s="53">
        <f t="shared" si="14"/>
        <v>0</v>
      </c>
      <c r="V43" s="5"/>
      <c r="W43" s="3"/>
      <c r="X43" s="122">
        <f>AA39</f>
        <v>0</v>
      </c>
      <c r="Y43" s="123"/>
      <c r="Z43" s="123"/>
      <c r="AA43" s="123"/>
      <c r="AB43" s="124"/>
      <c r="AC43" s="3"/>
      <c r="AD43" s="3"/>
      <c r="AE43" s="3"/>
      <c r="AF43" s="3"/>
      <c r="AG43" s="3"/>
      <c r="AH43" s="23">
        <v>5</v>
      </c>
      <c r="AI43" s="24" t="b">
        <v>0</v>
      </c>
      <c r="AJ43" s="25">
        <v>0</v>
      </c>
      <c r="AK43" s="26">
        <f t="shared" si="16"/>
        <v>0</v>
      </c>
      <c r="AL43" s="26">
        <f t="shared" si="17"/>
        <v>0</v>
      </c>
      <c r="AM43" s="25">
        <v>0</v>
      </c>
      <c r="AN43" s="26">
        <f t="shared" si="18"/>
        <v>0</v>
      </c>
      <c r="AO43" s="26">
        <f t="shared" si="19"/>
        <v>0</v>
      </c>
      <c r="AP43" s="25">
        <v>0</v>
      </c>
      <c r="AQ43" s="26">
        <f t="shared" si="20"/>
        <v>0</v>
      </c>
      <c r="AR43" s="26">
        <f t="shared" si="21"/>
        <v>0</v>
      </c>
      <c r="AS43" s="3"/>
      <c r="AT43" s="22">
        <v>0</v>
      </c>
      <c r="AU43" s="121" t="s">
        <v>38</v>
      </c>
      <c r="AV43" s="114"/>
      <c r="AW43" s="114"/>
      <c r="AX43" s="114"/>
      <c r="AY43" s="3"/>
      <c r="AZ43" s="3"/>
      <c r="BA43" s="3"/>
      <c r="BB43" s="3"/>
      <c r="BC43" s="3"/>
      <c r="BD43" s="3"/>
      <c r="BE43" s="3"/>
      <c r="BF43" s="3"/>
      <c r="BG43" s="3"/>
    </row>
    <row r="44" spans="1:59" ht="36" customHeight="1">
      <c r="A44" s="3"/>
      <c r="B44" s="6">
        <v>6</v>
      </c>
      <c r="C44" s="94" t="str">
        <f t="shared" si="15"/>
        <v>Control of hazards in the laboratory</v>
      </c>
      <c r="D44" s="95" t="s">
        <v>4</v>
      </c>
      <c r="E44" s="95" t="s">
        <v>4</v>
      </c>
      <c r="F44" s="96" t="s">
        <v>4</v>
      </c>
      <c r="G44" s="5">
        <f t="shared" si="0"/>
        <v>60</v>
      </c>
      <c r="H44" s="53" t="str">
        <f t="shared" si="1"/>
        <v>---</v>
      </c>
      <c r="I44" s="53" t="str">
        <f t="shared" si="2"/>
        <v>M</v>
      </c>
      <c r="J44" s="53" t="str">
        <f t="shared" si="3"/>
        <v>M</v>
      </c>
      <c r="K44" s="53" t="str">
        <f t="shared" si="4"/>
        <v>M</v>
      </c>
      <c r="L44" s="53" t="str">
        <f t="shared" si="5"/>
        <v>M</v>
      </c>
      <c r="M44" s="53" t="str">
        <f t="shared" si="6"/>
        <v>M</v>
      </c>
      <c r="N44" s="53" t="str">
        <f t="shared" si="7"/>
        <v>M</v>
      </c>
      <c r="O44" s="53" t="str">
        <f t="shared" si="8"/>
        <v>M</v>
      </c>
      <c r="P44" s="53" t="str">
        <f t="shared" si="9"/>
        <v>M</v>
      </c>
      <c r="Q44" s="53">
        <f t="shared" si="10"/>
        <v>0</v>
      </c>
      <c r="R44" s="53">
        <f t="shared" si="11"/>
        <v>0</v>
      </c>
      <c r="S44" s="53">
        <f t="shared" si="12"/>
        <v>0</v>
      </c>
      <c r="T44" s="53">
        <f t="shared" si="13"/>
        <v>0</v>
      </c>
      <c r="U44" s="53">
        <f t="shared" si="14"/>
        <v>0</v>
      </c>
      <c r="V44" s="5"/>
      <c r="W44" s="3"/>
      <c r="X44" s="10">
        <v>0</v>
      </c>
      <c r="Y44" s="98" t="s">
        <v>43</v>
      </c>
      <c r="Z44" s="98"/>
      <c r="AA44" s="98"/>
      <c r="AB44" s="11">
        <f>AA38</f>
        <v>0</v>
      </c>
      <c r="AC44" s="3"/>
      <c r="AD44" s="3"/>
      <c r="AE44" s="3"/>
      <c r="AF44" s="3"/>
      <c r="AG44" s="3"/>
      <c r="AH44" s="23">
        <v>6</v>
      </c>
      <c r="AI44" s="24" t="b">
        <v>0</v>
      </c>
      <c r="AJ44" s="25">
        <v>0</v>
      </c>
      <c r="AK44" s="26">
        <f t="shared" si="16"/>
        <v>0</v>
      </c>
      <c r="AL44" s="26">
        <f t="shared" si="17"/>
        <v>0</v>
      </c>
      <c r="AM44" s="25">
        <v>0</v>
      </c>
      <c r="AN44" s="26">
        <f t="shared" si="18"/>
        <v>0</v>
      </c>
      <c r="AO44" s="26">
        <f t="shared" si="19"/>
        <v>0</v>
      </c>
      <c r="AP44" s="25">
        <v>0</v>
      </c>
      <c r="AQ44" s="26">
        <f>IF(AND(AI44=TRUE,AP44=1),1,0)</f>
        <v>0</v>
      </c>
      <c r="AR44" s="26">
        <f>IF(AI44=TRUE,G44,0)</f>
        <v>0</v>
      </c>
      <c r="AS44" s="3"/>
      <c r="AT44" s="3"/>
      <c r="AU44" s="115"/>
      <c r="AV44" s="115"/>
      <c r="AW44" s="115"/>
      <c r="AX44" s="115"/>
      <c r="AY44" s="3"/>
      <c r="AZ44" s="3"/>
      <c r="BA44" s="3"/>
      <c r="BB44" s="3"/>
      <c r="BC44" s="3"/>
      <c r="BD44" s="3"/>
      <c r="BE44" s="3"/>
      <c r="BF44" s="3"/>
      <c r="BG44" s="3"/>
    </row>
    <row r="45" spans="1:59" ht="36" customHeight="1">
      <c r="A45" s="3"/>
      <c r="B45" s="6">
        <v>7</v>
      </c>
      <c r="C45" s="94" t="str">
        <f t="shared" si="15"/>
        <v>Human nutrition</v>
      </c>
      <c r="D45" s="95" t="s">
        <v>4</v>
      </c>
      <c r="E45" s="95" t="s">
        <v>4</v>
      </c>
      <c r="F45" s="96" t="s">
        <v>4</v>
      </c>
      <c r="G45" s="5">
        <f t="shared" si="0"/>
        <v>60</v>
      </c>
      <c r="H45" s="53" t="str">
        <f t="shared" si="1"/>
        <v>---</v>
      </c>
      <c r="I45" s="53" t="str">
        <f t="shared" si="2"/>
        <v>---</v>
      </c>
      <c r="J45" s="53" t="str">
        <f t="shared" si="3"/>
        <v>---</v>
      </c>
      <c r="K45" s="53" t="str">
        <f t="shared" si="4"/>
        <v>---</v>
      </c>
      <c r="L45" s="53" t="str">
        <f t="shared" si="5"/>
        <v>M</v>
      </c>
      <c r="M45" s="53" t="str">
        <f t="shared" si="6"/>
        <v>O</v>
      </c>
      <c r="N45" s="53" t="str">
        <f t="shared" si="7"/>
        <v>---</v>
      </c>
      <c r="O45" s="53" t="str">
        <f t="shared" si="8"/>
        <v>O</v>
      </c>
      <c r="P45" s="53" t="str">
        <f t="shared" si="9"/>
        <v>M</v>
      </c>
      <c r="Q45" s="53">
        <f t="shared" si="10"/>
        <v>0</v>
      </c>
      <c r="R45" s="53">
        <f t="shared" si="11"/>
        <v>0</v>
      </c>
      <c r="S45" s="53">
        <f t="shared" si="12"/>
        <v>0</v>
      </c>
      <c r="T45" s="53">
        <f t="shared" si="13"/>
        <v>0</v>
      </c>
      <c r="U45" s="53">
        <f t="shared" si="14"/>
        <v>0</v>
      </c>
      <c r="V45" s="5"/>
      <c r="W45" s="3"/>
      <c r="X45" s="3"/>
      <c r="Y45" s="3"/>
      <c r="Z45" s="3"/>
      <c r="AA45" s="3"/>
      <c r="AB45" s="3"/>
      <c r="AC45" s="3"/>
      <c r="AD45" s="3"/>
      <c r="AE45" s="3"/>
      <c r="AF45" s="3"/>
      <c r="AG45" s="3"/>
      <c r="AH45" s="23">
        <v>7</v>
      </c>
      <c r="AI45" s="24" t="b">
        <v>0</v>
      </c>
      <c r="AJ45" s="25">
        <v>0</v>
      </c>
      <c r="AK45" s="26">
        <f t="shared" si="16"/>
        <v>0</v>
      </c>
      <c r="AL45" s="26">
        <f t="shared" si="17"/>
        <v>0</v>
      </c>
      <c r="AM45" s="25">
        <v>0</v>
      </c>
      <c r="AN45" s="26">
        <f t="shared" si="18"/>
        <v>0</v>
      </c>
      <c r="AO45" s="26">
        <f t="shared" si="19"/>
        <v>0</v>
      </c>
      <c r="AP45" s="25">
        <v>0</v>
      </c>
      <c r="AQ45" s="26">
        <f>IF(AND(AI45=TRUE,AP45=1),1,0)</f>
        <v>0</v>
      </c>
      <c r="AR45" s="26">
        <f>IF(AI45=TRUE,G45,0)</f>
        <v>0</v>
      </c>
      <c r="AS45" s="3"/>
      <c r="AT45" s="3"/>
      <c r="AU45" s="115"/>
      <c r="AV45" s="115"/>
      <c r="AW45" s="115"/>
      <c r="AX45" s="115"/>
      <c r="AY45" s="3"/>
      <c r="AZ45" s="3"/>
      <c r="BA45" s="3"/>
      <c r="BB45" s="3"/>
      <c r="BC45" s="3"/>
      <c r="BD45" s="3"/>
      <c r="BE45" s="3"/>
      <c r="BF45" s="3"/>
      <c r="BG45" s="3"/>
    </row>
    <row r="46" spans="1:59" ht="36" customHeight="1">
      <c r="A46" s="3"/>
      <c r="B46" s="6">
        <v>8</v>
      </c>
      <c r="C46" s="94" t="str">
        <f t="shared" si="15"/>
        <v>Cell biology</v>
      </c>
      <c r="D46" s="95" t="s">
        <v>4</v>
      </c>
      <c r="E46" s="95" t="s">
        <v>4</v>
      </c>
      <c r="F46" s="96" t="s">
        <v>4</v>
      </c>
      <c r="G46" s="5">
        <f t="shared" si="0"/>
        <v>60</v>
      </c>
      <c r="H46" s="53" t="str">
        <f t="shared" si="1"/>
        <v>---</v>
      </c>
      <c r="I46" s="53" t="str">
        <f t="shared" si="2"/>
        <v>---</v>
      </c>
      <c r="J46" s="53" t="str">
        <f t="shared" si="3"/>
        <v>---</v>
      </c>
      <c r="K46" s="53" t="str">
        <f t="shared" si="4"/>
        <v>---</v>
      </c>
      <c r="L46" s="53" t="str">
        <f t="shared" si="5"/>
        <v>---</v>
      </c>
      <c r="M46" s="53" t="str">
        <f t="shared" si="6"/>
        <v>O</v>
      </c>
      <c r="N46" s="53" t="str">
        <f t="shared" si="7"/>
        <v>---</v>
      </c>
      <c r="O46" s="53" t="str">
        <f t="shared" si="8"/>
        <v>---</v>
      </c>
      <c r="P46" s="53" t="str">
        <f t="shared" si="9"/>
        <v>M</v>
      </c>
      <c r="Q46" s="53">
        <f t="shared" si="10"/>
        <v>0</v>
      </c>
      <c r="R46" s="53">
        <f t="shared" si="11"/>
        <v>0</v>
      </c>
      <c r="S46" s="53">
        <f t="shared" si="12"/>
        <v>0</v>
      </c>
      <c r="T46" s="53">
        <f t="shared" si="13"/>
        <v>0</v>
      </c>
      <c r="U46" s="53">
        <f t="shared" si="14"/>
        <v>0</v>
      </c>
      <c r="V46" s="5"/>
      <c r="W46" s="3"/>
      <c r="X46" s="3"/>
      <c r="Y46" s="3"/>
      <c r="Z46" s="3"/>
      <c r="AA46" s="3"/>
      <c r="AB46" s="3"/>
      <c r="AC46" s="3"/>
      <c r="AD46" s="3"/>
      <c r="AE46" s="3"/>
      <c r="AF46" s="3"/>
      <c r="AG46" s="3"/>
      <c r="AH46" s="23">
        <v>8</v>
      </c>
      <c r="AI46" s="24" t="b">
        <v>0</v>
      </c>
      <c r="AJ46" s="25">
        <v>0</v>
      </c>
      <c r="AK46" s="26">
        <f t="shared" si="16"/>
        <v>0</v>
      </c>
      <c r="AL46" s="26">
        <f t="shared" si="17"/>
        <v>0</v>
      </c>
      <c r="AM46" s="25">
        <v>0</v>
      </c>
      <c r="AN46" s="26">
        <f t="shared" si="18"/>
        <v>0</v>
      </c>
      <c r="AO46" s="26">
        <f t="shared" si="19"/>
        <v>0</v>
      </c>
      <c r="AP46" s="25">
        <v>0</v>
      </c>
      <c r="AQ46" s="26">
        <f t="shared" si="20"/>
        <v>0</v>
      </c>
      <c r="AR46" s="26">
        <f t="shared" si="21"/>
        <v>0</v>
      </c>
      <c r="AS46" s="3"/>
      <c r="AT46" s="3"/>
      <c r="AU46" s="115"/>
      <c r="AV46" s="115"/>
      <c r="AW46" s="115"/>
      <c r="AX46" s="115"/>
      <c r="AY46" s="3"/>
      <c r="AZ46" s="3"/>
      <c r="BA46" s="3"/>
      <c r="BB46" s="3"/>
      <c r="BC46" s="3"/>
      <c r="BD46" s="3"/>
      <c r="BE46" s="3"/>
      <c r="BF46" s="3"/>
      <c r="BG46" s="3"/>
    </row>
    <row r="47" spans="1:59" ht="36" customHeight="1">
      <c r="A47" s="3"/>
      <c r="B47" s="6">
        <v>9</v>
      </c>
      <c r="C47" s="94" t="str">
        <f t="shared" si="15"/>
        <v>Unused</v>
      </c>
      <c r="D47" s="95" t="s">
        <v>4</v>
      </c>
      <c r="E47" s="95" t="s">
        <v>4</v>
      </c>
      <c r="F47" s="96" t="s">
        <v>4</v>
      </c>
      <c r="G47" s="5">
        <f t="shared" si="0"/>
        <v>60</v>
      </c>
      <c r="H47" s="53" t="str">
        <f t="shared" si="1"/>
        <v>---</v>
      </c>
      <c r="I47" s="53" t="str">
        <f t="shared" si="2"/>
        <v>---</v>
      </c>
      <c r="J47" s="53" t="str">
        <f t="shared" si="3"/>
        <v>---</v>
      </c>
      <c r="K47" s="53" t="str">
        <f t="shared" si="4"/>
        <v>---</v>
      </c>
      <c r="L47" s="53" t="str">
        <f t="shared" si="5"/>
        <v>---</v>
      </c>
      <c r="M47" s="53" t="str">
        <f t="shared" si="6"/>
        <v>---</v>
      </c>
      <c r="N47" s="53" t="str">
        <f t="shared" si="7"/>
        <v>---</v>
      </c>
      <c r="O47" s="53" t="str">
        <f t="shared" si="8"/>
        <v>---</v>
      </c>
      <c r="P47" s="53" t="str">
        <f t="shared" si="9"/>
        <v>---</v>
      </c>
      <c r="Q47" s="53">
        <f t="shared" si="10"/>
        <v>0</v>
      </c>
      <c r="R47" s="53">
        <f t="shared" si="11"/>
        <v>0</v>
      </c>
      <c r="S47" s="53">
        <f t="shared" si="12"/>
        <v>0</v>
      </c>
      <c r="T47" s="53">
        <f t="shared" si="13"/>
        <v>0</v>
      </c>
      <c r="U47" s="53">
        <f t="shared" si="14"/>
        <v>0</v>
      </c>
      <c r="V47" s="5"/>
      <c r="W47" s="3"/>
      <c r="X47" s="3"/>
      <c r="Y47" s="3"/>
      <c r="Z47" s="3"/>
      <c r="AA47" s="3"/>
      <c r="AB47" s="3"/>
      <c r="AC47" s="3"/>
      <c r="AD47" s="3"/>
      <c r="AE47" s="3"/>
      <c r="AF47" s="3"/>
      <c r="AG47" s="3"/>
      <c r="AH47" s="23">
        <v>9</v>
      </c>
      <c r="AI47" s="24" t="b">
        <v>0</v>
      </c>
      <c r="AJ47" s="25">
        <v>0</v>
      </c>
      <c r="AK47" s="26">
        <f t="shared" si="16"/>
        <v>0</v>
      </c>
      <c r="AL47" s="26">
        <f t="shared" si="17"/>
        <v>0</v>
      </c>
      <c r="AM47" s="25">
        <v>0</v>
      </c>
      <c r="AN47" s="26">
        <f t="shared" si="18"/>
        <v>0</v>
      </c>
      <c r="AO47" s="26">
        <f t="shared" si="19"/>
        <v>0</v>
      </c>
      <c r="AP47" s="25">
        <v>0</v>
      </c>
      <c r="AQ47" s="26">
        <f t="shared" si="20"/>
        <v>0</v>
      </c>
      <c r="AR47" s="26">
        <f t="shared" si="21"/>
        <v>0</v>
      </c>
      <c r="AS47" s="3"/>
      <c r="AT47" s="3"/>
      <c r="AU47" s="3"/>
      <c r="AV47" s="3"/>
      <c r="AW47" s="3"/>
      <c r="AX47" s="3"/>
      <c r="AY47" s="3"/>
      <c r="AZ47" s="3"/>
      <c r="BA47" s="3"/>
      <c r="BB47" s="3"/>
      <c r="BC47" s="3"/>
      <c r="BD47" s="3"/>
      <c r="BE47" s="3"/>
      <c r="BF47" s="3"/>
      <c r="BG47" s="3"/>
    </row>
    <row r="48" spans="1:59" ht="36" customHeight="1">
      <c r="A48" s="3"/>
      <c r="B48" s="6">
        <v>10</v>
      </c>
      <c r="C48" s="94" t="str">
        <f t="shared" si="15"/>
        <v>Testing consumer products</v>
      </c>
      <c r="D48" s="95" t="s">
        <v>4</v>
      </c>
      <c r="E48" s="95" t="s">
        <v>4</v>
      </c>
      <c r="F48" s="96" t="s">
        <v>4</v>
      </c>
      <c r="G48" s="5">
        <f t="shared" si="0"/>
        <v>60</v>
      </c>
      <c r="H48" s="53" t="str">
        <f t="shared" si="1"/>
        <v>---</v>
      </c>
      <c r="I48" s="53" t="str">
        <f t="shared" si="2"/>
        <v>---</v>
      </c>
      <c r="J48" s="53" t="str">
        <f t="shared" si="3"/>
        <v>M</v>
      </c>
      <c r="K48" s="53" t="str">
        <f t="shared" si="4"/>
        <v>---</v>
      </c>
      <c r="L48" s="53" t="str">
        <f t="shared" si="5"/>
        <v>M</v>
      </c>
      <c r="M48" s="53" t="str">
        <f t="shared" si="6"/>
        <v>M</v>
      </c>
      <c r="N48" s="53" t="str">
        <f t="shared" si="7"/>
        <v>---</v>
      </c>
      <c r="O48" s="53" t="str">
        <f t="shared" si="8"/>
        <v>M</v>
      </c>
      <c r="P48" s="53" t="str">
        <f t="shared" si="9"/>
        <v>---</v>
      </c>
      <c r="Q48" s="53">
        <f t="shared" si="10"/>
        <v>0</v>
      </c>
      <c r="R48" s="53">
        <f t="shared" si="11"/>
        <v>0</v>
      </c>
      <c r="S48" s="53">
        <f t="shared" si="12"/>
        <v>0</v>
      </c>
      <c r="T48" s="53">
        <f t="shared" si="13"/>
        <v>0</v>
      </c>
      <c r="U48" s="53">
        <f t="shared" si="14"/>
        <v>0</v>
      </c>
      <c r="V48" s="5"/>
      <c r="W48" s="3"/>
      <c r="X48" s="3"/>
      <c r="Y48" s="3"/>
      <c r="Z48" s="3"/>
      <c r="AA48" s="3"/>
      <c r="AB48" s="3"/>
      <c r="AC48" s="3"/>
      <c r="AD48" s="3"/>
      <c r="AE48" s="3"/>
      <c r="AF48" s="3"/>
      <c r="AG48" s="3"/>
      <c r="AH48" s="23">
        <v>10</v>
      </c>
      <c r="AI48" s="24" t="b">
        <v>0</v>
      </c>
      <c r="AJ48" s="25">
        <v>0</v>
      </c>
      <c r="AK48" s="26">
        <f t="shared" si="16"/>
        <v>0</v>
      </c>
      <c r="AL48" s="26">
        <f t="shared" si="17"/>
        <v>0</v>
      </c>
      <c r="AM48" s="25">
        <v>0</v>
      </c>
      <c r="AN48" s="26">
        <f t="shared" si="18"/>
        <v>0</v>
      </c>
      <c r="AO48" s="26">
        <f t="shared" si="19"/>
        <v>0</v>
      </c>
      <c r="AP48" s="25">
        <v>0</v>
      </c>
      <c r="AQ48" s="26">
        <f t="shared" si="20"/>
        <v>0</v>
      </c>
      <c r="AR48" s="26">
        <f t="shared" si="21"/>
        <v>0</v>
      </c>
      <c r="AS48" s="3"/>
      <c r="AT48" s="3"/>
      <c r="AU48" s="3"/>
      <c r="AV48" s="3"/>
      <c r="AW48" s="3"/>
      <c r="AX48" s="3"/>
      <c r="AY48" s="3"/>
      <c r="AZ48" s="3"/>
      <c r="BA48" s="3"/>
      <c r="BB48" s="3"/>
      <c r="BC48" s="3"/>
      <c r="BD48" s="3"/>
      <c r="BE48" s="3"/>
      <c r="BF48" s="3"/>
      <c r="BG48" s="3"/>
    </row>
    <row r="49" spans="1:59" ht="36" customHeight="1">
      <c r="A49" s="3"/>
      <c r="B49" s="6">
        <v>11</v>
      </c>
      <c r="C49" s="94" t="str">
        <f t="shared" si="15"/>
        <v>Drug development</v>
      </c>
      <c r="D49" s="95" t="s">
        <v>4</v>
      </c>
      <c r="E49" s="95" t="s">
        <v>4</v>
      </c>
      <c r="F49" s="96" t="s">
        <v>4</v>
      </c>
      <c r="G49" s="5">
        <f t="shared" si="0"/>
        <v>60</v>
      </c>
      <c r="H49" s="53" t="str">
        <f t="shared" si="1"/>
        <v>---</v>
      </c>
      <c r="I49" s="53" t="str">
        <f t="shared" si="2"/>
        <v>---</v>
      </c>
      <c r="J49" s="53" t="str">
        <f t="shared" si="3"/>
        <v>---</v>
      </c>
      <c r="K49" s="53" t="str">
        <f t="shared" si="4"/>
        <v>---</v>
      </c>
      <c r="L49" s="53" t="str">
        <f t="shared" si="5"/>
        <v>---</v>
      </c>
      <c r="M49" s="53" t="str">
        <f t="shared" si="6"/>
        <v>O</v>
      </c>
      <c r="N49" s="53" t="str">
        <f t="shared" si="7"/>
        <v>---</v>
      </c>
      <c r="O49" s="53" t="str">
        <f t="shared" si="8"/>
        <v>---</v>
      </c>
      <c r="P49" s="53" t="str">
        <f t="shared" si="9"/>
        <v>O</v>
      </c>
      <c r="Q49" s="53">
        <f t="shared" si="10"/>
        <v>0</v>
      </c>
      <c r="R49" s="53">
        <f t="shared" si="11"/>
        <v>0</v>
      </c>
      <c r="S49" s="53">
        <f t="shared" si="12"/>
        <v>0</v>
      </c>
      <c r="T49" s="53">
        <f t="shared" si="13"/>
        <v>0</v>
      </c>
      <c r="U49" s="53">
        <f t="shared" si="14"/>
        <v>0</v>
      </c>
      <c r="V49" s="5"/>
      <c r="W49" s="3"/>
      <c r="X49" s="3"/>
      <c r="Y49" s="3"/>
      <c r="Z49" s="3"/>
      <c r="AA49" s="3"/>
      <c r="AB49" s="3"/>
      <c r="AC49" s="3"/>
      <c r="AD49" s="3"/>
      <c r="AE49" s="3"/>
      <c r="AF49" s="3"/>
      <c r="AG49" s="3"/>
      <c r="AH49" s="23">
        <v>11</v>
      </c>
      <c r="AI49" s="24" t="b">
        <v>0</v>
      </c>
      <c r="AJ49" s="25">
        <v>0</v>
      </c>
      <c r="AK49" s="26">
        <f t="shared" si="16"/>
        <v>0</v>
      </c>
      <c r="AL49" s="26">
        <f t="shared" si="17"/>
        <v>0</v>
      </c>
      <c r="AM49" s="25">
        <v>0</v>
      </c>
      <c r="AN49" s="26">
        <f t="shared" si="18"/>
        <v>0</v>
      </c>
      <c r="AO49" s="26">
        <f t="shared" si="19"/>
        <v>0</v>
      </c>
      <c r="AP49" s="25">
        <v>0</v>
      </c>
      <c r="AQ49" s="26">
        <f t="shared" si="20"/>
        <v>0</v>
      </c>
      <c r="AR49" s="26">
        <f t="shared" si="21"/>
        <v>0</v>
      </c>
      <c r="AS49" s="3"/>
      <c r="AT49" s="3"/>
      <c r="AU49" s="3"/>
      <c r="AV49" s="3"/>
      <c r="AW49" s="3"/>
      <c r="AX49" s="3"/>
      <c r="AY49" s="3"/>
      <c r="AZ49" s="3"/>
      <c r="BA49" s="3"/>
      <c r="BB49" s="3"/>
      <c r="BC49" s="3"/>
      <c r="BD49" s="3"/>
      <c r="BE49" s="3"/>
      <c r="BF49" s="3"/>
      <c r="BG49" s="3"/>
    </row>
    <row r="50" spans="1:59" ht="36" customHeight="1">
      <c r="A50" s="3"/>
      <c r="B50" s="6">
        <v>12</v>
      </c>
      <c r="C50" s="94" t="str">
        <f t="shared" si="15"/>
        <v>Unused</v>
      </c>
      <c r="D50" s="95" t="s">
        <v>4</v>
      </c>
      <c r="E50" s="95" t="s">
        <v>4</v>
      </c>
      <c r="F50" s="96" t="s">
        <v>4</v>
      </c>
      <c r="G50" s="5">
        <f t="shared" si="0"/>
        <v>60</v>
      </c>
      <c r="H50" s="53" t="str">
        <f t="shared" si="1"/>
        <v>---</v>
      </c>
      <c r="I50" s="53" t="str">
        <f t="shared" si="2"/>
        <v>---</v>
      </c>
      <c r="J50" s="53" t="str">
        <f t="shared" si="3"/>
        <v>---</v>
      </c>
      <c r="K50" s="53" t="str">
        <f t="shared" si="4"/>
        <v>---</v>
      </c>
      <c r="L50" s="53" t="str">
        <f t="shared" si="5"/>
        <v>---</v>
      </c>
      <c r="M50" s="53" t="str">
        <f t="shared" si="6"/>
        <v>---</v>
      </c>
      <c r="N50" s="53" t="str">
        <f t="shared" si="7"/>
        <v>---</v>
      </c>
      <c r="O50" s="53" t="str">
        <f t="shared" si="8"/>
        <v>---</v>
      </c>
      <c r="P50" s="53" t="str">
        <f t="shared" si="9"/>
        <v>---</v>
      </c>
      <c r="Q50" s="53">
        <f t="shared" si="10"/>
        <v>0</v>
      </c>
      <c r="R50" s="53">
        <f t="shared" si="11"/>
        <v>0</v>
      </c>
      <c r="S50" s="53">
        <f t="shared" si="12"/>
        <v>0</v>
      </c>
      <c r="T50" s="53">
        <f t="shared" si="13"/>
        <v>0</v>
      </c>
      <c r="U50" s="53">
        <f t="shared" si="14"/>
        <v>0</v>
      </c>
      <c r="V50" s="5"/>
      <c r="W50" s="3"/>
      <c r="X50" s="3"/>
      <c r="Y50" s="3"/>
      <c r="Z50" s="3"/>
      <c r="AA50" s="3"/>
      <c r="AB50" s="3"/>
      <c r="AC50" s="3"/>
      <c r="AD50" s="3"/>
      <c r="AE50" s="3"/>
      <c r="AF50" s="3"/>
      <c r="AG50" s="3"/>
      <c r="AH50" s="23">
        <v>12</v>
      </c>
      <c r="AI50" s="24" t="b">
        <v>0</v>
      </c>
      <c r="AJ50" s="25">
        <v>0</v>
      </c>
      <c r="AK50" s="26">
        <f t="shared" si="16"/>
        <v>0</v>
      </c>
      <c r="AL50" s="26">
        <f t="shared" si="17"/>
        <v>0</v>
      </c>
      <c r="AM50" s="25">
        <v>0</v>
      </c>
      <c r="AN50" s="26">
        <f t="shared" si="18"/>
        <v>0</v>
      </c>
      <c r="AO50" s="26">
        <f t="shared" si="19"/>
        <v>0</v>
      </c>
      <c r="AP50" s="25">
        <v>0</v>
      </c>
      <c r="AQ50" s="26">
        <f t="shared" si="20"/>
        <v>0</v>
      </c>
      <c r="AR50" s="26">
        <f t="shared" si="21"/>
        <v>0</v>
      </c>
      <c r="AS50" s="3"/>
      <c r="AT50" s="3"/>
      <c r="AU50" s="3"/>
      <c r="AV50" s="3"/>
      <c r="AW50" s="3"/>
      <c r="AX50" s="3"/>
      <c r="AY50" s="3"/>
      <c r="AZ50" s="3"/>
      <c r="BA50" s="3"/>
      <c r="BB50" s="3"/>
      <c r="BC50" s="3"/>
      <c r="BD50" s="3"/>
      <c r="BE50" s="3"/>
      <c r="BF50" s="3"/>
      <c r="BG50" s="3"/>
    </row>
    <row r="51" spans="1:59" ht="36" customHeight="1">
      <c r="A51" s="3"/>
      <c r="B51" s="6">
        <v>13</v>
      </c>
      <c r="C51" s="94" t="str">
        <f t="shared" si="15"/>
        <v>Environmental surveying</v>
      </c>
      <c r="D51" s="95" t="s">
        <v>4</v>
      </c>
      <c r="E51" s="95" t="s">
        <v>4</v>
      </c>
      <c r="F51" s="96" t="s">
        <v>4</v>
      </c>
      <c r="G51" s="5">
        <f t="shared" si="0"/>
        <v>60</v>
      </c>
      <c r="H51" s="53" t="str">
        <f t="shared" si="1"/>
        <v>---</v>
      </c>
      <c r="I51" s="53" t="str">
        <f t="shared" si="2"/>
        <v>---</v>
      </c>
      <c r="J51" s="53" t="str">
        <f t="shared" si="3"/>
        <v>---</v>
      </c>
      <c r="K51" s="53" t="str">
        <f t="shared" si="4"/>
        <v>M</v>
      </c>
      <c r="L51" s="53" t="str">
        <f t="shared" si="5"/>
        <v>---</v>
      </c>
      <c r="M51" s="53" t="str">
        <f t="shared" si="6"/>
        <v>---</v>
      </c>
      <c r="N51" s="53" t="str">
        <f t="shared" si="7"/>
        <v>M</v>
      </c>
      <c r="O51" s="53" t="str">
        <f t="shared" si="8"/>
        <v>---</v>
      </c>
      <c r="P51" s="53" t="str">
        <f t="shared" si="9"/>
        <v>M</v>
      </c>
      <c r="Q51" s="53">
        <f t="shared" si="10"/>
        <v>0</v>
      </c>
      <c r="R51" s="53">
        <f t="shared" si="11"/>
        <v>0</v>
      </c>
      <c r="S51" s="53">
        <f t="shared" si="12"/>
        <v>0</v>
      </c>
      <c r="T51" s="53">
        <f t="shared" si="13"/>
        <v>0</v>
      </c>
      <c r="U51" s="53">
        <f t="shared" si="14"/>
        <v>0</v>
      </c>
      <c r="V51" s="5"/>
      <c r="W51" s="3"/>
      <c r="X51" s="3"/>
      <c r="Y51" s="3"/>
      <c r="Z51" s="3"/>
      <c r="AA51" s="3"/>
      <c r="AB51" s="3"/>
      <c r="AC51" s="3"/>
      <c r="AD51" s="3"/>
      <c r="AE51" s="3"/>
      <c r="AF51" s="3"/>
      <c r="AG51" s="3"/>
      <c r="AH51" s="23">
        <v>13</v>
      </c>
      <c r="AI51" s="24" t="b">
        <v>0</v>
      </c>
      <c r="AJ51" s="25">
        <v>0</v>
      </c>
      <c r="AK51" s="26">
        <f t="shared" si="16"/>
        <v>0</v>
      </c>
      <c r="AL51" s="26">
        <f t="shared" si="17"/>
        <v>0</v>
      </c>
      <c r="AM51" s="25">
        <v>0</v>
      </c>
      <c r="AN51" s="26">
        <f t="shared" si="18"/>
        <v>0</v>
      </c>
      <c r="AO51" s="26">
        <f t="shared" si="19"/>
        <v>0</v>
      </c>
      <c r="AP51" s="25">
        <v>0</v>
      </c>
      <c r="AQ51" s="26">
        <f t="shared" si="20"/>
        <v>0</v>
      </c>
      <c r="AR51" s="26">
        <f t="shared" si="21"/>
        <v>0</v>
      </c>
      <c r="AS51" s="3"/>
      <c r="AT51" s="3"/>
      <c r="AU51" s="3"/>
      <c r="AV51" s="3"/>
      <c r="AW51" s="3"/>
      <c r="AX51" s="3"/>
      <c r="AY51" s="3"/>
      <c r="AZ51" s="3"/>
      <c r="BA51" s="3"/>
      <c r="BB51" s="3"/>
      <c r="BC51" s="3"/>
      <c r="BD51" s="3"/>
      <c r="BE51" s="3"/>
      <c r="BF51" s="3"/>
      <c r="BG51" s="3"/>
    </row>
    <row r="52" spans="1:59" ht="36" customHeight="1">
      <c r="A52" s="3"/>
      <c r="B52" s="6">
        <v>14</v>
      </c>
      <c r="C52" s="94" t="str">
        <f t="shared" si="15"/>
        <v>Environmental management</v>
      </c>
      <c r="D52" s="95" t="s">
        <v>4</v>
      </c>
      <c r="E52" s="95" t="s">
        <v>4</v>
      </c>
      <c r="F52" s="96" t="s">
        <v>4</v>
      </c>
      <c r="G52" s="5">
        <f t="shared" si="0"/>
        <v>60</v>
      </c>
      <c r="H52" s="53" t="str">
        <f t="shared" si="1"/>
        <v>---</v>
      </c>
      <c r="I52" s="53" t="str">
        <f t="shared" si="2"/>
        <v>---</v>
      </c>
      <c r="J52" s="53" t="str">
        <f t="shared" si="3"/>
        <v>---</v>
      </c>
      <c r="K52" s="53" t="str">
        <f t="shared" si="4"/>
        <v>M</v>
      </c>
      <c r="L52" s="53" t="str">
        <f t="shared" si="5"/>
        <v>---</v>
      </c>
      <c r="M52" s="53" t="str">
        <f t="shared" si="6"/>
        <v>---</v>
      </c>
      <c r="N52" s="53" t="str">
        <f t="shared" si="7"/>
        <v>M</v>
      </c>
      <c r="O52" s="53" t="str">
        <f t="shared" si="8"/>
        <v>---</v>
      </c>
      <c r="P52" s="53" t="str">
        <f t="shared" si="9"/>
        <v>M</v>
      </c>
      <c r="Q52" s="53">
        <f t="shared" si="10"/>
        <v>0</v>
      </c>
      <c r="R52" s="53">
        <f t="shared" si="11"/>
        <v>0</v>
      </c>
      <c r="S52" s="53">
        <f t="shared" si="12"/>
        <v>0</v>
      </c>
      <c r="T52" s="53">
        <f t="shared" si="13"/>
        <v>0</v>
      </c>
      <c r="U52" s="53">
        <f t="shared" si="14"/>
        <v>0</v>
      </c>
      <c r="V52" s="5"/>
      <c r="W52" s="3"/>
      <c r="X52" s="3"/>
      <c r="Y52" s="3"/>
      <c r="Z52" s="3"/>
      <c r="AA52" s="3"/>
      <c r="AB52" s="3"/>
      <c r="AC52" s="3"/>
      <c r="AD52" s="3"/>
      <c r="AE52" s="3"/>
      <c r="AF52" s="3"/>
      <c r="AG52" s="3"/>
      <c r="AH52" s="23">
        <v>14</v>
      </c>
      <c r="AI52" s="24" t="b">
        <v>0</v>
      </c>
      <c r="AJ52" s="25">
        <v>0</v>
      </c>
      <c r="AK52" s="26">
        <f t="shared" si="16"/>
        <v>0</v>
      </c>
      <c r="AL52" s="26">
        <f t="shared" si="17"/>
        <v>0</v>
      </c>
      <c r="AM52" s="25">
        <v>0</v>
      </c>
      <c r="AN52" s="26">
        <f t="shared" si="18"/>
        <v>0</v>
      </c>
      <c r="AO52" s="26">
        <f t="shared" si="19"/>
        <v>0</v>
      </c>
      <c r="AP52" s="25">
        <v>0</v>
      </c>
      <c r="AQ52" s="26">
        <f t="shared" si="20"/>
        <v>0</v>
      </c>
      <c r="AR52" s="26">
        <f t="shared" si="21"/>
        <v>0</v>
      </c>
      <c r="AS52" s="3"/>
      <c r="AT52" s="3"/>
      <c r="AU52" s="3"/>
      <c r="AV52" s="3"/>
      <c r="AW52" s="3"/>
      <c r="AX52" s="3"/>
      <c r="AY52" s="3"/>
      <c r="AZ52" s="3"/>
      <c r="BA52" s="3"/>
      <c r="BB52" s="3"/>
      <c r="BC52" s="3"/>
      <c r="BD52" s="3"/>
      <c r="BE52" s="3"/>
      <c r="BF52" s="3"/>
      <c r="BG52" s="3"/>
    </row>
    <row r="53" spans="1:59" ht="36" customHeight="1">
      <c r="A53" s="3"/>
      <c r="B53" s="6">
        <v>15</v>
      </c>
      <c r="C53" s="94" t="str">
        <f t="shared" si="15"/>
        <v>Sustainability and renewable energy</v>
      </c>
      <c r="D53" s="95" t="s">
        <v>4</v>
      </c>
      <c r="E53" s="95" t="s">
        <v>4</v>
      </c>
      <c r="F53" s="96" t="s">
        <v>4</v>
      </c>
      <c r="G53" s="5">
        <f t="shared" si="0"/>
        <v>60</v>
      </c>
      <c r="H53" s="53" t="str">
        <f t="shared" si="1"/>
        <v>---</v>
      </c>
      <c r="I53" s="53" t="str">
        <f t="shared" si="2"/>
        <v>---</v>
      </c>
      <c r="J53" s="53" t="str">
        <f t="shared" si="3"/>
        <v>---</v>
      </c>
      <c r="K53" s="53" t="str">
        <f t="shared" si="4"/>
        <v>---</v>
      </c>
      <c r="L53" s="53" t="str">
        <f t="shared" si="5"/>
        <v>---</v>
      </c>
      <c r="M53" s="53" t="str">
        <f t="shared" si="6"/>
        <v>---</v>
      </c>
      <c r="N53" s="53" t="str">
        <f t="shared" si="7"/>
        <v>O</v>
      </c>
      <c r="O53" s="53" t="str">
        <f t="shared" si="8"/>
        <v>---</v>
      </c>
      <c r="P53" s="53" t="str">
        <f t="shared" si="9"/>
        <v>O</v>
      </c>
      <c r="Q53" s="53">
        <f t="shared" si="10"/>
        <v>0</v>
      </c>
      <c r="R53" s="53">
        <f t="shared" si="11"/>
        <v>0</v>
      </c>
      <c r="S53" s="53">
        <f t="shared" si="12"/>
        <v>0</v>
      </c>
      <c r="T53" s="53">
        <f t="shared" si="13"/>
        <v>0</v>
      </c>
      <c r="U53" s="53">
        <f t="shared" si="14"/>
        <v>0</v>
      </c>
      <c r="V53" s="5"/>
      <c r="W53" s="3"/>
      <c r="X53" s="3"/>
      <c r="Y53" s="3"/>
      <c r="Z53" s="3"/>
      <c r="AA53" s="3"/>
      <c r="AB53" s="3"/>
      <c r="AC53" s="3"/>
      <c r="AD53" s="3"/>
      <c r="AE53" s="3"/>
      <c r="AF53" s="3"/>
      <c r="AG53" s="3"/>
      <c r="AH53" s="23">
        <v>15</v>
      </c>
      <c r="AI53" s="24" t="b">
        <v>0</v>
      </c>
      <c r="AJ53" s="25">
        <v>0</v>
      </c>
      <c r="AK53" s="26">
        <f t="shared" si="16"/>
        <v>0</v>
      </c>
      <c r="AL53" s="26">
        <f t="shared" si="17"/>
        <v>0</v>
      </c>
      <c r="AM53" s="25">
        <v>0</v>
      </c>
      <c r="AN53" s="26">
        <f t="shared" si="18"/>
        <v>0</v>
      </c>
      <c r="AO53" s="26">
        <f t="shared" si="19"/>
        <v>0</v>
      </c>
      <c r="AP53" s="25">
        <v>0</v>
      </c>
      <c r="AQ53" s="26">
        <f t="shared" si="20"/>
        <v>0</v>
      </c>
      <c r="AR53" s="26">
        <f t="shared" si="21"/>
        <v>0</v>
      </c>
      <c r="AS53" s="3"/>
      <c r="AT53" s="3"/>
      <c r="AU53" s="3"/>
      <c r="AV53" s="3"/>
      <c r="AW53" s="3"/>
      <c r="AX53" s="3"/>
      <c r="AY53" s="3"/>
      <c r="AZ53" s="3"/>
      <c r="BA53" s="3"/>
      <c r="BB53" s="3"/>
      <c r="BC53" s="3"/>
      <c r="BD53" s="3"/>
      <c r="BE53" s="3"/>
      <c r="BF53" s="3"/>
      <c r="BG53" s="3"/>
    </row>
    <row r="54" spans="1:59" ht="36" customHeight="1">
      <c r="A54" s="3"/>
      <c r="B54" s="6">
        <v>16</v>
      </c>
      <c r="C54" s="94" t="str">
        <f t="shared" si="15"/>
        <v>Waste management</v>
      </c>
      <c r="D54" s="95" t="s">
        <v>4</v>
      </c>
      <c r="E54" s="95" t="s">
        <v>4</v>
      </c>
      <c r="F54" s="96" t="s">
        <v>4</v>
      </c>
      <c r="G54" s="5">
        <f t="shared" si="0"/>
        <v>60</v>
      </c>
      <c r="H54" s="53" t="str">
        <f t="shared" si="1"/>
        <v>---</v>
      </c>
      <c r="I54" s="53" t="str">
        <f t="shared" si="2"/>
        <v>---</v>
      </c>
      <c r="J54" s="53" t="str">
        <f t="shared" si="3"/>
        <v>---</v>
      </c>
      <c r="K54" s="53" t="str">
        <f t="shared" si="4"/>
        <v>M</v>
      </c>
      <c r="L54" s="53" t="str">
        <f t="shared" si="5"/>
        <v>---</v>
      </c>
      <c r="M54" s="53" t="str">
        <f t="shared" si="6"/>
        <v>---</v>
      </c>
      <c r="N54" s="53" t="str">
        <f t="shared" si="7"/>
        <v>O</v>
      </c>
      <c r="O54" s="53" t="str">
        <f t="shared" si="8"/>
        <v>O</v>
      </c>
      <c r="P54" s="53" t="str">
        <f t="shared" si="9"/>
        <v>M</v>
      </c>
      <c r="Q54" s="53">
        <f t="shared" si="10"/>
        <v>0</v>
      </c>
      <c r="R54" s="53">
        <f t="shared" si="11"/>
        <v>0</v>
      </c>
      <c r="S54" s="53">
        <f t="shared" si="12"/>
        <v>0</v>
      </c>
      <c r="T54" s="53">
        <f t="shared" si="13"/>
        <v>0</v>
      </c>
      <c r="U54" s="53">
        <f t="shared" si="14"/>
        <v>0</v>
      </c>
      <c r="V54" s="5"/>
      <c r="W54" s="3"/>
      <c r="X54" s="3"/>
      <c r="Y54" s="3"/>
      <c r="Z54" s="3"/>
      <c r="AA54" s="3"/>
      <c r="AB54" s="3"/>
      <c r="AC54" s="3"/>
      <c r="AD54" s="3"/>
      <c r="AE54" s="3"/>
      <c r="AF54" s="3"/>
      <c r="AG54" s="3"/>
      <c r="AH54" s="23">
        <v>16</v>
      </c>
      <c r="AI54" s="24" t="b">
        <v>0</v>
      </c>
      <c r="AJ54" s="25">
        <v>0</v>
      </c>
      <c r="AK54" s="26">
        <f t="shared" si="16"/>
        <v>0</v>
      </c>
      <c r="AL54" s="26">
        <f t="shared" si="17"/>
        <v>0</v>
      </c>
      <c r="AM54" s="25">
        <v>0</v>
      </c>
      <c r="AN54" s="26">
        <f t="shared" si="18"/>
        <v>0</v>
      </c>
      <c r="AO54" s="26">
        <f t="shared" si="19"/>
        <v>0</v>
      </c>
      <c r="AP54" s="25">
        <v>0</v>
      </c>
      <c r="AQ54" s="26">
        <f t="shared" si="20"/>
        <v>0</v>
      </c>
      <c r="AR54" s="26">
        <f t="shared" si="21"/>
        <v>0</v>
      </c>
      <c r="AS54" s="3"/>
      <c r="AT54" s="3"/>
      <c r="AU54" s="3"/>
      <c r="AV54" s="3"/>
      <c r="AW54" s="3"/>
      <c r="AX54" s="3"/>
      <c r="AY54" s="3"/>
      <c r="AZ54" s="3"/>
      <c r="BA54" s="3"/>
      <c r="BB54" s="3"/>
      <c r="BC54" s="3"/>
      <c r="BD54" s="3"/>
      <c r="BE54" s="3"/>
      <c r="BF54" s="3"/>
      <c r="BG54" s="3"/>
    </row>
    <row r="55" spans="1:59" ht="36" customHeight="1">
      <c r="A55" s="3"/>
      <c r="B55" s="6">
        <v>17</v>
      </c>
      <c r="C55" s="94" t="str">
        <f t="shared" si="15"/>
        <v>Food technology</v>
      </c>
      <c r="D55" s="95" t="s">
        <v>4</v>
      </c>
      <c r="E55" s="95" t="s">
        <v>4</v>
      </c>
      <c r="F55" s="96" t="s">
        <v>4</v>
      </c>
      <c r="G55" s="5">
        <f t="shared" si="0"/>
        <v>60</v>
      </c>
      <c r="H55" s="53" t="str">
        <f t="shared" si="1"/>
        <v>---</v>
      </c>
      <c r="I55" s="53" t="str">
        <f t="shared" si="2"/>
        <v>---</v>
      </c>
      <c r="J55" s="53" t="str">
        <f t="shared" si="3"/>
        <v>---</v>
      </c>
      <c r="K55" s="53" t="str">
        <f t="shared" si="4"/>
        <v>---</v>
      </c>
      <c r="L55" s="53" t="str">
        <f t="shared" si="5"/>
        <v>M</v>
      </c>
      <c r="M55" s="53" t="str">
        <f t="shared" si="6"/>
        <v>---</v>
      </c>
      <c r="N55" s="53" t="str">
        <f t="shared" si="7"/>
        <v>---</v>
      </c>
      <c r="O55" s="53" t="str">
        <f t="shared" si="8"/>
        <v>M</v>
      </c>
      <c r="P55" s="53" t="str">
        <f t="shared" si="9"/>
        <v>O</v>
      </c>
      <c r="Q55" s="53">
        <f t="shared" si="10"/>
        <v>0</v>
      </c>
      <c r="R55" s="53">
        <f t="shared" si="11"/>
        <v>0</v>
      </c>
      <c r="S55" s="53">
        <f t="shared" si="12"/>
        <v>0</v>
      </c>
      <c r="T55" s="53">
        <f t="shared" si="13"/>
        <v>0</v>
      </c>
      <c r="U55" s="53">
        <f t="shared" si="14"/>
        <v>0</v>
      </c>
      <c r="V55" s="5"/>
      <c r="W55" s="3"/>
      <c r="X55" s="3"/>
      <c r="Y55" s="3"/>
      <c r="Z55" s="3"/>
      <c r="AA55" s="3"/>
      <c r="AB55" s="3"/>
      <c r="AC55" s="3"/>
      <c r="AD55" s="3"/>
      <c r="AE55" s="3"/>
      <c r="AF55" s="3"/>
      <c r="AG55" s="3"/>
      <c r="AH55" s="23">
        <v>17</v>
      </c>
      <c r="AI55" s="24" t="b">
        <v>0</v>
      </c>
      <c r="AJ55" s="25">
        <v>0</v>
      </c>
      <c r="AK55" s="26">
        <f t="shared" si="16"/>
        <v>0</v>
      </c>
      <c r="AL55" s="26">
        <f t="shared" si="17"/>
        <v>0</v>
      </c>
      <c r="AM55" s="25">
        <v>0</v>
      </c>
      <c r="AN55" s="26">
        <f t="shared" si="18"/>
        <v>0</v>
      </c>
      <c r="AO55" s="26">
        <f t="shared" si="19"/>
        <v>0</v>
      </c>
      <c r="AP55" s="25">
        <v>0</v>
      </c>
      <c r="AQ55" s="26">
        <f t="shared" si="20"/>
        <v>0</v>
      </c>
      <c r="AR55" s="26">
        <f t="shared" si="21"/>
        <v>0</v>
      </c>
      <c r="AS55" s="3"/>
      <c r="AT55" s="3"/>
      <c r="AU55" s="3"/>
      <c r="AV55" s="3"/>
      <c r="AW55" s="3"/>
      <c r="AX55" s="3"/>
      <c r="AY55" s="3"/>
      <c r="AZ55" s="3"/>
      <c r="BA55" s="3"/>
      <c r="BB55" s="3"/>
      <c r="BC55" s="3"/>
      <c r="BD55" s="3"/>
      <c r="BE55" s="3"/>
      <c r="BF55" s="3"/>
      <c r="BG55" s="3"/>
    </row>
    <row r="56" spans="1:59" ht="36" customHeight="1">
      <c r="A56" s="3"/>
      <c r="B56" s="6">
        <v>18</v>
      </c>
      <c r="C56" s="94" t="str">
        <f t="shared" si="15"/>
        <v>Microbiology</v>
      </c>
      <c r="D56" s="95" t="s">
        <v>4</v>
      </c>
      <c r="E56" s="95" t="s">
        <v>4</v>
      </c>
      <c r="F56" s="96" t="s">
        <v>4</v>
      </c>
      <c r="G56" s="5">
        <f t="shared" si="0"/>
        <v>60</v>
      </c>
      <c r="H56" s="53" t="str">
        <f t="shared" si="1"/>
        <v>---</v>
      </c>
      <c r="I56" s="53" t="str">
        <f t="shared" si="2"/>
        <v>M</v>
      </c>
      <c r="J56" s="53" t="str">
        <f t="shared" si="3"/>
        <v>---</v>
      </c>
      <c r="K56" s="53" t="str">
        <f t="shared" si="4"/>
        <v>---</v>
      </c>
      <c r="L56" s="53" t="str">
        <f t="shared" si="5"/>
        <v>---</v>
      </c>
      <c r="M56" s="53" t="str">
        <f t="shared" si="6"/>
        <v>O</v>
      </c>
      <c r="N56" s="53" t="str">
        <f t="shared" si="7"/>
        <v>O</v>
      </c>
      <c r="O56" s="53" t="str">
        <f t="shared" si="8"/>
        <v>O</v>
      </c>
      <c r="P56" s="53" t="str">
        <f t="shared" si="9"/>
        <v>O</v>
      </c>
      <c r="Q56" s="53">
        <f t="shared" si="10"/>
        <v>0</v>
      </c>
      <c r="R56" s="53">
        <f t="shared" si="11"/>
        <v>0</v>
      </c>
      <c r="S56" s="53">
        <f t="shared" si="12"/>
        <v>0</v>
      </c>
      <c r="T56" s="53">
        <f t="shared" si="13"/>
        <v>0</v>
      </c>
      <c r="U56" s="53">
        <f t="shared" si="14"/>
        <v>0</v>
      </c>
      <c r="V56" s="5"/>
      <c r="W56" s="3"/>
      <c r="X56" s="3"/>
      <c r="Y56" s="3"/>
      <c r="Z56" s="3"/>
      <c r="AA56" s="3"/>
      <c r="AB56" s="3"/>
      <c r="AC56" s="3"/>
      <c r="AD56" s="3"/>
      <c r="AE56" s="3"/>
      <c r="AF56" s="3"/>
      <c r="AG56" s="3"/>
      <c r="AH56" s="23">
        <v>18</v>
      </c>
      <c r="AI56" s="24" t="b">
        <v>0</v>
      </c>
      <c r="AJ56" s="25">
        <v>0</v>
      </c>
      <c r="AK56" s="26">
        <f t="shared" si="16"/>
        <v>0</v>
      </c>
      <c r="AL56" s="26">
        <f t="shared" si="17"/>
        <v>0</v>
      </c>
      <c r="AM56" s="25">
        <v>0</v>
      </c>
      <c r="AN56" s="26">
        <f t="shared" si="18"/>
        <v>0</v>
      </c>
      <c r="AO56" s="26">
        <f t="shared" si="19"/>
        <v>0</v>
      </c>
      <c r="AP56" s="25">
        <v>0</v>
      </c>
      <c r="AQ56" s="26">
        <f t="shared" si="20"/>
        <v>0</v>
      </c>
      <c r="AR56" s="26">
        <f t="shared" si="21"/>
        <v>0</v>
      </c>
      <c r="AS56" s="3"/>
      <c r="AT56" s="3"/>
      <c r="AU56" s="3"/>
      <c r="AV56" s="3"/>
      <c r="AW56" s="3"/>
      <c r="AX56" s="3"/>
      <c r="AY56" s="3"/>
      <c r="AZ56" s="3"/>
      <c r="BA56" s="3"/>
      <c r="BB56" s="3"/>
      <c r="BC56" s="3"/>
      <c r="BD56" s="3"/>
      <c r="BE56" s="3"/>
      <c r="BF56" s="3"/>
      <c r="BG56" s="3"/>
    </row>
    <row r="57" spans="1:59" ht="36" customHeight="1">
      <c r="A57" s="3"/>
      <c r="B57" s="6">
        <v>19</v>
      </c>
      <c r="C57" s="94" t="str">
        <f t="shared" si="15"/>
        <v>Crop production and soil science</v>
      </c>
      <c r="D57" s="95" t="s">
        <v>4</v>
      </c>
      <c r="E57" s="95" t="s">
        <v>4</v>
      </c>
      <c r="F57" s="96" t="s">
        <v>4</v>
      </c>
      <c r="G57" s="5">
        <f t="shared" si="0"/>
        <v>60</v>
      </c>
      <c r="H57" s="53" t="str">
        <f t="shared" si="1"/>
        <v>---</v>
      </c>
      <c r="I57" s="53" t="str">
        <f t="shared" si="2"/>
        <v>---</v>
      </c>
      <c r="J57" s="53" t="str">
        <f t="shared" si="3"/>
        <v>---</v>
      </c>
      <c r="K57" s="53" t="str">
        <f t="shared" si="4"/>
        <v>---</v>
      </c>
      <c r="L57" s="53" t="str">
        <f t="shared" si="5"/>
        <v>---</v>
      </c>
      <c r="M57" s="53" t="str">
        <f t="shared" si="6"/>
        <v>---</v>
      </c>
      <c r="N57" s="53" t="str">
        <f t="shared" si="7"/>
        <v>O</v>
      </c>
      <c r="O57" s="53" t="str">
        <f t="shared" si="8"/>
        <v>O</v>
      </c>
      <c r="P57" s="53" t="str">
        <f t="shared" si="9"/>
        <v>O</v>
      </c>
      <c r="Q57" s="53">
        <f t="shared" si="10"/>
        <v>0</v>
      </c>
      <c r="R57" s="53">
        <f t="shared" si="11"/>
        <v>0</v>
      </c>
      <c r="S57" s="53">
        <f t="shared" si="12"/>
        <v>0</v>
      </c>
      <c r="T57" s="53">
        <f t="shared" si="13"/>
        <v>0</v>
      </c>
      <c r="U57" s="53">
        <f t="shared" si="14"/>
        <v>0</v>
      </c>
      <c r="V57" s="5"/>
      <c r="W57" s="3"/>
      <c r="X57" s="3"/>
      <c r="Y57" s="3"/>
      <c r="Z57" s="3"/>
      <c r="AA57" s="3"/>
      <c r="AB57" s="3"/>
      <c r="AC57" s="3"/>
      <c r="AD57" s="3"/>
      <c r="AE57" s="3"/>
      <c r="AF57" s="3"/>
      <c r="AG57" s="3"/>
      <c r="AH57" s="23">
        <v>19</v>
      </c>
      <c r="AI57" s="24" t="b">
        <v>0</v>
      </c>
      <c r="AJ57" s="25">
        <v>0</v>
      </c>
      <c r="AK57" s="26">
        <f t="shared" si="16"/>
        <v>0</v>
      </c>
      <c r="AL57" s="26">
        <f t="shared" si="17"/>
        <v>0</v>
      </c>
      <c r="AM57" s="25">
        <v>0</v>
      </c>
      <c r="AN57" s="26">
        <f t="shared" si="18"/>
        <v>0</v>
      </c>
      <c r="AO57" s="26">
        <f t="shared" si="19"/>
        <v>0</v>
      </c>
      <c r="AP57" s="25">
        <v>0</v>
      </c>
      <c r="AQ57" s="26">
        <f t="shared" si="20"/>
        <v>0</v>
      </c>
      <c r="AR57" s="26">
        <f t="shared" si="21"/>
        <v>0</v>
      </c>
      <c r="AS57" s="3"/>
      <c r="AT57" s="3"/>
      <c r="AU57" s="3"/>
      <c r="AV57" s="3"/>
      <c r="AW57" s="3"/>
      <c r="AX57" s="3"/>
      <c r="AY57" s="3"/>
      <c r="AZ57" s="3"/>
      <c r="BA57" s="3"/>
      <c r="BB57" s="3"/>
      <c r="BC57" s="3"/>
      <c r="BD57" s="3"/>
      <c r="BE57" s="3"/>
      <c r="BF57" s="3"/>
      <c r="BG57" s="3"/>
    </row>
    <row r="58" spans="1:59" ht="36" customHeight="1">
      <c r="A58" s="3"/>
      <c r="B58" s="6">
        <v>20</v>
      </c>
      <c r="C58" s="94" t="str">
        <f t="shared" si="15"/>
        <v>Conservation of biodiversity</v>
      </c>
      <c r="D58" s="95" t="s">
        <v>4</v>
      </c>
      <c r="E58" s="95" t="s">
        <v>4</v>
      </c>
      <c r="F58" s="96" t="s">
        <v>4</v>
      </c>
      <c r="G58" s="5">
        <f t="shared" si="0"/>
        <v>60</v>
      </c>
      <c r="H58" s="53" t="str">
        <f t="shared" si="1"/>
        <v>---</v>
      </c>
      <c r="I58" s="53" t="str">
        <f t="shared" si="2"/>
        <v>---</v>
      </c>
      <c r="J58" s="53" t="str">
        <f t="shared" si="3"/>
        <v>---</v>
      </c>
      <c r="K58" s="53" t="str">
        <f t="shared" si="4"/>
        <v>---</v>
      </c>
      <c r="L58" s="53" t="str">
        <f t="shared" si="5"/>
        <v>---</v>
      </c>
      <c r="M58" s="53" t="str">
        <f t="shared" si="6"/>
        <v>---</v>
      </c>
      <c r="N58" s="53" t="str">
        <f t="shared" si="7"/>
        <v>O</v>
      </c>
      <c r="O58" s="53" t="str">
        <f t="shared" si="8"/>
        <v>---</v>
      </c>
      <c r="P58" s="53" t="str">
        <f t="shared" si="9"/>
        <v>O</v>
      </c>
      <c r="Q58" s="53">
        <f t="shared" si="10"/>
        <v>0</v>
      </c>
      <c r="R58" s="53">
        <f t="shared" si="11"/>
        <v>0</v>
      </c>
      <c r="S58" s="53">
        <f t="shared" si="12"/>
        <v>0</v>
      </c>
      <c r="T58" s="53">
        <f t="shared" si="13"/>
        <v>0</v>
      </c>
      <c r="U58" s="53">
        <f t="shared" si="14"/>
        <v>0</v>
      </c>
      <c r="V58" s="5"/>
      <c r="W58" s="3"/>
      <c r="X58" s="3"/>
      <c r="Y58" s="3"/>
      <c r="Z58" s="3"/>
      <c r="AA58" s="3"/>
      <c r="AB58" s="3"/>
      <c r="AC58" s="3"/>
      <c r="AD58" s="3"/>
      <c r="AE58" s="3"/>
      <c r="AF58" s="3"/>
      <c r="AG58" s="3"/>
      <c r="AH58" s="23">
        <v>20</v>
      </c>
      <c r="AI58" s="24" t="b">
        <v>0</v>
      </c>
      <c r="AJ58" s="25">
        <v>0</v>
      </c>
      <c r="AK58" s="26">
        <f t="shared" si="16"/>
        <v>0</v>
      </c>
      <c r="AL58" s="26">
        <f t="shared" si="17"/>
        <v>0</v>
      </c>
      <c r="AM58" s="25">
        <v>0</v>
      </c>
      <c r="AN58" s="26">
        <f t="shared" si="18"/>
        <v>0</v>
      </c>
      <c r="AO58" s="26">
        <f t="shared" si="19"/>
        <v>0</v>
      </c>
      <c r="AP58" s="25">
        <v>0</v>
      </c>
      <c r="AQ58" s="26">
        <f t="shared" si="20"/>
        <v>0</v>
      </c>
      <c r="AR58" s="26">
        <f t="shared" si="21"/>
        <v>0</v>
      </c>
      <c r="AS58" s="3"/>
      <c r="AT58" s="3"/>
      <c r="AU58" s="3"/>
      <c r="AV58" s="3"/>
      <c r="AW58" s="3"/>
      <c r="AX58" s="3"/>
      <c r="AY58" s="3"/>
      <c r="AZ58" s="3"/>
      <c r="BA58" s="3"/>
      <c r="BB58" s="3"/>
      <c r="BC58" s="3"/>
      <c r="BD58" s="3"/>
      <c r="BE58" s="3"/>
      <c r="BF58" s="3"/>
      <c r="BG58" s="3"/>
    </row>
    <row r="59" spans="1:59" ht="36" customHeight="1">
      <c r="A59" s="3"/>
      <c r="B59" s="6">
        <v>21</v>
      </c>
      <c r="C59" s="94" t="str">
        <f t="shared" si="15"/>
        <v>Product testing techniques</v>
      </c>
      <c r="D59" s="95" t="s">
        <v>4</v>
      </c>
      <c r="E59" s="95" t="s">
        <v>4</v>
      </c>
      <c r="F59" s="96" t="s">
        <v>4</v>
      </c>
      <c r="G59" s="5">
        <f t="shared" si="0"/>
        <v>60</v>
      </c>
      <c r="H59" s="53" t="str">
        <f t="shared" si="1"/>
        <v>---</v>
      </c>
      <c r="I59" s="53" t="str">
        <f t="shared" si="2"/>
        <v>M</v>
      </c>
      <c r="J59" s="53" t="str">
        <f t="shared" si="3"/>
        <v>---</v>
      </c>
      <c r="K59" s="53" t="str">
        <f t="shared" si="4"/>
        <v>---</v>
      </c>
      <c r="L59" s="53" t="str">
        <f t="shared" si="5"/>
        <v>---</v>
      </c>
      <c r="M59" s="53" t="str">
        <f t="shared" si="6"/>
        <v>---</v>
      </c>
      <c r="N59" s="53" t="str">
        <f t="shared" si="7"/>
        <v>---</v>
      </c>
      <c r="O59" s="53" t="str">
        <f t="shared" si="8"/>
        <v>---</v>
      </c>
      <c r="P59" s="53" t="str">
        <f t="shared" si="9"/>
        <v>---</v>
      </c>
      <c r="Q59" s="53">
        <f t="shared" si="10"/>
        <v>0</v>
      </c>
      <c r="R59" s="53">
        <f t="shared" si="11"/>
        <v>0</v>
      </c>
      <c r="S59" s="53">
        <f t="shared" si="12"/>
        <v>0</v>
      </c>
      <c r="T59" s="53">
        <f t="shared" si="13"/>
        <v>0</v>
      </c>
      <c r="U59" s="53">
        <f t="shared" si="14"/>
        <v>0</v>
      </c>
      <c r="V59" s="5"/>
      <c r="W59" s="3"/>
      <c r="X59" s="3"/>
      <c r="Y59" s="3"/>
      <c r="Z59" s="3"/>
      <c r="AA59" s="3"/>
      <c r="AB59" s="3"/>
      <c r="AC59" s="3"/>
      <c r="AD59" s="3"/>
      <c r="AE59" s="3"/>
      <c r="AF59" s="3"/>
      <c r="AG59" s="3"/>
      <c r="AH59" s="23">
        <v>21</v>
      </c>
      <c r="AI59" s="24" t="b">
        <v>0</v>
      </c>
      <c r="AJ59" s="25">
        <v>0</v>
      </c>
      <c r="AK59" s="26">
        <f>IF(AND(AJ59=1,AI59=TRUE),1,0)</f>
        <v>0</v>
      </c>
      <c r="AL59" s="26">
        <f>IF(AND(AJ59=1,AK59=1),G59,0)</f>
        <v>0</v>
      </c>
      <c r="AM59" s="25">
        <v>0</v>
      </c>
      <c r="AN59" s="26">
        <f>IF(AND(AI59=TRUE,AM59=1),1,0)</f>
        <v>0</v>
      </c>
      <c r="AO59" s="26">
        <f>IF(AND(AM59=1,AN59=1),G59,0)</f>
        <v>0</v>
      </c>
      <c r="AP59" s="25">
        <v>0</v>
      </c>
      <c r="AQ59" s="26">
        <f>IF(AND(AI59=TRUE,AP59=1),1,0)</f>
        <v>0</v>
      </c>
      <c r="AR59" s="26">
        <f>IF(AI59=TRUE,G59,0)</f>
        <v>0</v>
      </c>
      <c r="AS59" s="3"/>
      <c r="AT59" s="3"/>
      <c r="AU59" s="3"/>
      <c r="AV59" s="3"/>
      <c r="AW59" s="3"/>
      <c r="AX59" s="3"/>
      <c r="AY59" s="3"/>
      <c r="AZ59" s="3"/>
      <c r="BA59" s="3"/>
      <c r="BB59" s="3"/>
      <c r="BC59" s="3"/>
      <c r="BD59" s="3"/>
      <c r="BE59" s="3"/>
      <c r="BF59" s="3"/>
      <c r="BG59" s="3"/>
    </row>
    <row r="60" spans="1:59" ht="36" customHeight="1">
      <c r="A60" s="3"/>
      <c r="B60" s="6">
        <v>22</v>
      </c>
      <c r="C60" s="94" t="str">
        <f t="shared" si="15"/>
        <v>Global scientific information</v>
      </c>
      <c r="D60" s="95" t="s">
        <v>4</v>
      </c>
      <c r="E60" s="95" t="s">
        <v>4</v>
      </c>
      <c r="F60" s="96" t="s">
        <v>4</v>
      </c>
      <c r="G60" s="5">
        <f t="shared" si="0"/>
        <v>60</v>
      </c>
      <c r="H60" s="53" t="str">
        <f t="shared" si="1"/>
        <v>---</v>
      </c>
      <c r="I60" s="53" t="str">
        <f t="shared" si="2"/>
        <v>---</v>
      </c>
      <c r="J60" s="53" t="str">
        <f t="shared" si="3"/>
        <v>---</v>
      </c>
      <c r="K60" s="53" t="str">
        <f t="shared" si="4"/>
        <v>---</v>
      </c>
      <c r="L60" s="53" t="str">
        <f t="shared" si="5"/>
        <v>---</v>
      </c>
      <c r="M60" s="53" t="str">
        <f t="shared" si="6"/>
        <v>---</v>
      </c>
      <c r="N60" s="53" t="str">
        <f t="shared" si="7"/>
        <v>---</v>
      </c>
      <c r="O60" s="53" t="str">
        <f t="shared" si="8"/>
        <v>---</v>
      </c>
      <c r="P60" s="53" t="str">
        <f t="shared" si="9"/>
        <v>M</v>
      </c>
      <c r="Q60" s="53">
        <f t="shared" si="10"/>
        <v>0</v>
      </c>
      <c r="R60" s="53">
        <f t="shared" si="11"/>
        <v>0</v>
      </c>
      <c r="S60" s="53">
        <f t="shared" si="12"/>
        <v>0</v>
      </c>
      <c r="T60" s="53">
        <f t="shared" si="13"/>
        <v>0</v>
      </c>
      <c r="U60" s="53">
        <f t="shared" si="14"/>
        <v>0</v>
      </c>
      <c r="V60" s="5"/>
      <c r="W60" s="3"/>
      <c r="X60" s="3"/>
      <c r="Y60" s="3"/>
      <c r="Z60" s="3"/>
      <c r="AA60" s="3"/>
      <c r="AB60" s="3"/>
      <c r="AC60" s="3"/>
      <c r="AD60" s="3"/>
      <c r="AE60" s="3"/>
      <c r="AF60" s="3"/>
      <c r="AG60" s="3"/>
      <c r="AH60" s="23">
        <v>22</v>
      </c>
      <c r="AI60" s="24" t="b">
        <v>0</v>
      </c>
      <c r="AJ60" s="25">
        <v>0</v>
      </c>
      <c r="AK60" s="26">
        <f>IF(AND(AJ60=1,AI60=TRUE),1,0)</f>
        <v>0</v>
      </c>
      <c r="AL60" s="26">
        <f>IF(AND(AJ60=1,AK60=1),G60,0)</f>
        <v>0</v>
      </c>
      <c r="AM60" s="25">
        <v>0</v>
      </c>
      <c r="AN60" s="26">
        <f>IF(AND(AI60=TRUE,AM60=1),1,0)</f>
        <v>0</v>
      </c>
      <c r="AO60" s="26">
        <f>IF(AND(AM60=1,AN60=1),G60,0)</f>
        <v>0</v>
      </c>
      <c r="AP60" s="25">
        <v>0</v>
      </c>
      <c r="AQ60" s="26">
        <f>IF(AND(AI60=TRUE,AP60=1),1,0)</f>
        <v>0</v>
      </c>
      <c r="AR60" s="26">
        <f>IF(AI60=TRUE,G60,0)</f>
        <v>0</v>
      </c>
      <c r="AS60" s="3"/>
      <c r="AT60" s="3"/>
      <c r="AU60" s="3"/>
      <c r="AV60" s="3"/>
      <c r="AW60" s="3"/>
      <c r="AX60" s="3"/>
      <c r="AY60" s="3"/>
      <c r="AZ60" s="3"/>
      <c r="BA60" s="3"/>
      <c r="BB60" s="3"/>
      <c r="BC60" s="3"/>
      <c r="BD60" s="3"/>
      <c r="BE60" s="3"/>
      <c r="BF60" s="3"/>
      <c r="BG60" s="3"/>
    </row>
    <row r="61" spans="1:59" ht="36" customHeight="1">
      <c r="A61" s="3"/>
      <c r="B61" s="6">
        <v>23</v>
      </c>
      <c r="C61" s="94" t="str">
        <f t="shared" si="15"/>
        <v>Scientific research techniques</v>
      </c>
      <c r="D61" s="95" t="s">
        <v>4</v>
      </c>
      <c r="E61" s="95" t="s">
        <v>4</v>
      </c>
      <c r="F61" s="96" t="s">
        <v>4</v>
      </c>
      <c r="G61" s="5">
        <f t="shared" si="0"/>
        <v>120</v>
      </c>
      <c r="H61" s="53" t="str">
        <f t="shared" si="1"/>
        <v>---</v>
      </c>
      <c r="I61" s="53" t="str">
        <f t="shared" si="2"/>
        <v>---</v>
      </c>
      <c r="J61" s="53" t="str">
        <f t="shared" si="3"/>
        <v>---</v>
      </c>
      <c r="K61" s="53" t="str">
        <f t="shared" si="4"/>
        <v>---</v>
      </c>
      <c r="L61" s="53" t="str">
        <f t="shared" si="5"/>
        <v>---</v>
      </c>
      <c r="M61" s="53" t="str">
        <f t="shared" si="6"/>
        <v>---</v>
      </c>
      <c r="N61" s="53" t="str">
        <f t="shared" si="7"/>
        <v>---</v>
      </c>
      <c r="O61" s="53" t="str">
        <f t="shared" si="8"/>
        <v>---</v>
      </c>
      <c r="P61" s="53" t="str">
        <f t="shared" si="9"/>
        <v>M</v>
      </c>
      <c r="Q61" s="53">
        <f t="shared" si="10"/>
        <v>0</v>
      </c>
      <c r="R61" s="53">
        <f t="shared" si="11"/>
        <v>0</v>
      </c>
      <c r="S61" s="53">
        <f t="shared" si="12"/>
        <v>0</v>
      </c>
      <c r="T61" s="53">
        <f t="shared" si="13"/>
        <v>0</v>
      </c>
      <c r="U61" s="53">
        <f t="shared" si="14"/>
        <v>0</v>
      </c>
      <c r="V61" s="5"/>
      <c r="W61" s="3"/>
      <c r="X61" s="3"/>
      <c r="Y61" s="3"/>
      <c r="Z61" s="3"/>
      <c r="AA61" s="3"/>
      <c r="AB61" s="3"/>
      <c r="AC61" s="3"/>
      <c r="AD61" s="3"/>
      <c r="AE61" s="3"/>
      <c r="AF61" s="3"/>
      <c r="AG61" s="3"/>
      <c r="AH61" s="23">
        <v>23</v>
      </c>
      <c r="AI61" s="24" t="b">
        <v>0</v>
      </c>
      <c r="AJ61" s="25">
        <v>0</v>
      </c>
      <c r="AK61" s="26">
        <f>IF(AND(AJ61=1,AI61=TRUE),1,0)</f>
        <v>0</v>
      </c>
      <c r="AL61" s="26">
        <f>IF(AND(AJ61=1,AK61=1),G61,0)</f>
        <v>0</v>
      </c>
      <c r="AM61" s="25">
        <v>0</v>
      </c>
      <c r="AN61" s="26">
        <f>IF(AND(AI61=TRUE,AM61=1),1,0)</f>
        <v>0</v>
      </c>
      <c r="AO61" s="26">
        <f>IF(AND(AM61=1,AN61=1),G61,0)</f>
        <v>0</v>
      </c>
      <c r="AP61" s="25">
        <v>0</v>
      </c>
      <c r="AQ61" s="26">
        <f>IF(AND(AI61=TRUE,AP61=1),1,0)</f>
        <v>0</v>
      </c>
      <c r="AR61" s="26">
        <f>IF(AI61=TRUE,G61,0)</f>
        <v>0</v>
      </c>
      <c r="AS61" s="3"/>
      <c r="AT61" s="3"/>
      <c r="AU61" s="3"/>
      <c r="AV61" s="3"/>
      <c r="AW61" s="3"/>
      <c r="AX61" s="3"/>
      <c r="AY61" s="3"/>
      <c r="AZ61" s="3"/>
      <c r="BA61" s="3"/>
      <c r="BB61" s="3"/>
      <c r="BC61" s="3"/>
      <c r="BD61" s="3"/>
      <c r="BE61" s="3"/>
      <c r="BF61" s="3"/>
      <c r="BG61" s="3"/>
    </row>
    <row r="62" spans="1:59" ht="4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12"/>
      <c r="AI62" s="13"/>
      <c r="AJ62" s="8" t="s">
        <v>28</v>
      </c>
      <c r="AK62" s="8" t="s">
        <v>29</v>
      </c>
      <c r="AL62" s="8" t="s">
        <v>33</v>
      </c>
      <c r="AM62" s="8" t="s">
        <v>30</v>
      </c>
      <c r="AN62" s="8" t="s">
        <v>31</v>
      </c>
      <c r="AO62" s="8" t="s">
        <v>34</v>
      </c>
      <c r="AP62" s="8" t="s">
        <v>35</v>
      </c>
      <c r="AQ62" s="8" t="s">
        <v>36</v>
      </c>
      <c r="AR62" s="8" t="s">
        <v>32</v>
      </c>
      <c r="AS62" s="3"/>
      <c r="AT62" s="3"/>
      <c r="AU62" s="3"/>
      <c r="AV62" s="3"/>
      <c r="AW62" s="3"/>
      <c r="AX62" s="3"/>
      <c r="AY62" s="3"/>
      <c r="AZ62" s="3"/>
      <c r="BA62" s="3"/>
      <c r="BB62" s="3"/>
      <c r="BC62" s="3"/>
      <c r="BD62" s="3"/>
      <c r="BE62" s="3"/>
      <c r="BF62" s="3"/>
      <c r="BG62" s="3"/>
    </row>
    <row r="63" spans="1:59" ht="39.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23">
        <f aca="true" t="shared" si="22" ref="AJ63:AR63">SUM(AJ39:AJ61)</f>
        <v>0</v>
      </c>
      <c r="AK63" s="23">
        <f t="shared" si="22"/>
        <v>0</v>
      </c>
      <c r="AL63" s="23">
        <f t="shared" si="22"/>
        <v>0</v>
      </c>
      <c r="AM63" s="23">
        <f t="shared" si="22"/>
        <v>0</v>
      </c>
      <c r="AN63" s="23">
        <f t="shared" si="22"/>
        <v>0</v>
      </c>
      <c r="AO63" s="23">
        <f t="shared" si="22"/>
        <v>0</v>
      </c>
      <c r="AP63" s="23">
        <f t="shared" si="22"/>
        <v>0</v>
      </c>
      <c r="AQ63" s="23">
        <f t="shared" si="22"/>
        <v>0</v>
      </c>
      <c r="AR63" s="23">
        <f t="shared" si="22"/>
        <v>0</v>
      </c>
      <c r="AS63" s="3"/>
      <c r="AT63" s="3"/>
      <c r="AU63" s="3"/>
      <c r="AV63" s="3"/>
      <c r="AW63" s="3"/>
      <c r="AX63" s="3"/>
      <c r="AY63" s="3"/>
      <c r="AZ63" s="3"/>
      <c r="BA63" s="3"/>
      <c r="BB63" s="3"/>
      <c r="BC63" s="3"/>
      <c r="BD63" s="3"/>
      <c r="BE63" s="3"/>
      <c r="BF63" s="3"/>
      <c r="BG63" s="3"/>
    </row>
    <row r="64" spans="1:59" ht="15" hidden="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hidden="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hidden="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hidden="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hidden="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hidden="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hidden="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hidden="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hidden="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hidden="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hidden="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hidden="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hidden="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hidden="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 hidden="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 hidden="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 hidden="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 hidden="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 hidden="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 hidden="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 hidden="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 hidden="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 hidden="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 hidden="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 hidden="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 hidden="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 hidden="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 hidden="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 hidden="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 hidden="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 hidden="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 hidden="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 hidden="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 hidden="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 hidden="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 hidden="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sheetData>
  <sheetProtection password="C9FF" sheet="1" objects="1" scenarios="1" formatColumns="0" formatRows="0" selectLockedCells="1"/>
  <mergeCells count="53">
    <mergeCell ref="C61:F61"/>
    <mergeCell ref="AU43:AX43"/>
    <mergeCell ref="AU44:AX44"/>
    <mergeCell ref="AU45:AX45"/>
    <mergeCell ref="AU46:AX46"/>
    <mergeCell ref="X43:AB43"/>
    <mergeCell ref="C57:F57"/>
    <mergeCell ref="C58:F58"/>
    <mergeCell ref="C51:F51"/>
    <mergeCell ref="C52:F52"/>
    <mergeCell ref="C53:F53"/>
    <mergeCell ref="C54:F54"/>
    <mergeCell ref="C55:F55"/>
    <mergeCell ref="C56:F56"/>
    <mergeCell ref="C45:F45"/>
    <mergeCell ref="C46:F46"/>
    <mergeCell ref="C48:F48"/>
    <mergeCell ref="C49:F49"/>
    <mergeCell ref="AU39:AX39"/>
    <mergeCell ref="AU40:AX40"/>
    <mergeCell ref="AU41:AX41"/>
    <mergeCell ref="AU42:AX42"/>
    <mergeCell ref="Y27:AD28"/>
    <mergeCell ref="Y29:AD29"/>
    <mergeCell ref="X41:Z41"/>
    <mergeCell ref="X42:Z42"/>
    <mergeCell ref="AB38:AB39"/>
    <mergeCell ref="B9:Z9"/>
    <mergeCell ref="X37:AB37"/>
    <mergeCell ref="X38:Z38"/>
    <mergeCell ref="X39:Z39"/>
    <mergeCell ref="X40:Z40"/>
    <mergeCell ref="B27:D27"/>
    <mergeCell ref="B29:D29"/>
    <mergeCell ref="C38:F38"/>
    <mergeCell ref="E31:W33"/>
    <mergeCell ref="E34:W36"/>
    <mergeCell ref="E27:W27"/>
    <mergeCell ref="E29:W29"/>
    <mergeCell ref="C59:F59"/>
    <mergeCell ref="C60:F60"/>
    <mergeCell ref="Y44:AA44"/>
    <mergeCell ref="AC38:AE39"/>
    <mergeCell ref="AC40:AE41"/>
    <mergeCell ref="AC42:AE42"/>
    <mergeCell ref="C50:F50"/>
    <mergeCell ref="C39:F39"/>
    <mergeCell ref="C40:F40"/>
    <mergeCell ref="C41:F41"/>
    <mergeCell ref="C42:F42"/>
    <mergeCell ref="C43:F43"/>
    <mergeCell ref="C44:F44"/>
    <mergeCell ref="C47:F47"/>
  </mergeCells>
  <conditionalFormatting sqref="X43:AB43">
    <cfRule type="dataBar" priority="78" dxfId="30">
      <dataBar minLength="0" maxLength="100" showValue="0">
        <cfvo type="num" val="0"/>
        <cfvo type="num" val="Calculator!$AA$38"/>
        <color rgb="FF1C3F77"/>
      </dataBar>
      <extLst>
        <ext xmlns:x14="http://schemas.microsoft.com/office/spreadsheetml/2009/9/main" uri="{B025F937-C7B1-47D3-B67F-A62EFF666E3E}">
          <x14:id>{26d32ade-2cbf-40d4-af12-97ccb1e3d677}</x14:id>
        </ext>
      </extLst>
    </cfRule>
  </conditionalFormatting>
  <conditionalFormatting sqref="AC38:AE39">
    <cfRule type="containsText" priority="76" dxfId="32" operator="containsText" text="You have a valid selection.">
      <formula>NOT(ISERROR(SEARCH("You have a valid selection.",AC38)))</formula>
    </cfRule>
  </conditionalFormatting>
  <conditionalFormatting sqref="AB38:AB39">
    <cfRule type="containsText" priority="75" dxfId="33" operator="containsText" text="û">
      <formula>NOT(ISERROR(SEARCH("û",AB38)))</formula>
    </cfRule>
  </conditionalFormatting>
  <conditionalFormatting sqref="AB40:AB41">
    <cfRule type="containsText" priority="69" dxfId="34" operator="containsText" text="û">
      <formula>NOT(ISERROR(SEARCH("û",AB40)))</formula>
    </cfRule>
  </conditionalFormatting>
  <conditionalFormatting sqref="T29:W29">
    <cfRule type="expression" priority="67" dxfId="35">
      <formula>BC39&lt;3</formula>
    </cfRule>
  </conditionalFormatting>
  <conditionalFormatting sqref="B29:D29">
    <cfRule type="expression" priority="66" dxfId="35">
      <formula>OR(AT39&lt;4,AT39&gt;6)</formula>
    </cfRule>
  </conditionalFormatting>
  <conditionalFormatting sqref="S29">
    <cfRule type="expression" priority="79" dxfId="35">
      <formula>BC39&lt;3</formula>
    </cfRule>
  </conditionalFormatting>
  <conditionalFormatting sqref="R29">
    <cfRule type="expression" priority="80" dxfId="35">
      <formula>BC39&lt;3</formula>
    </cfRule>
  </conditionalFormatting>
  <conditionalFormatting sqref="Q29">
    <cfRule type="expression" priority="81" dxfId="35">
      <formula>BC39&lt;3</formula>
    </cfRule>
  </conditionalFormatting>
  <conditionalFormatting sqref="P29">
    <cfRule type="expression" priority="82" dxfId="35">
      <formula>BC39&lt;3</formula>
    </cfRule>
  </conditionalFormatting>
  <conditionalFormatting sqref="O29">
    <cfRule type="expression" priority="83" dxfId="35">
      <formula>BC39&lt;3</formula>
    </cfRule>
  </conditionalFormatting>
  <conditionalFormatting sqref="E29:N29">
    <cfRule type="expression" priority="84" dxfId="35">
      <formula>OR(AT39&lt;4,AT39&gt;6)</formula>
    </cfRule>
  </conditionalFormatting>
  <conditionalFormatting sqref="H39">
    <cfRule type="expression" priority="14" dxfId="4">
      <formula>$AP39=1</formula>
    </cfRule>
    <cfRule type="cellIs" priority="24" dxfId="6" operator="equal">
      <formula>0</formula>
    </cfRule>
    <cfRule type="cellIs" priority="25" dxfId="5" operator="equal">
      <formula>"PO"</formula>
    </cfRule>
    <cfRule type="cellIs" priority="26" dxfId="36" operator="equal">
      <formula>"M"</formula>
    </cfRule>
  </conditionalFormatting>
  <conditionalFormatting sqref="B39">
    <cfRule type="expression" priority="17" dxfId="4">
      <formula>$AP39=1</formula>
    </cfRule>
  </conditionalFormatting>
  <conditionalFormatting sqref="C39:F39">
    <cfRule type="expression" priority="16" dxfId="4">
      <formula>$AP39=1</formula>
    </cfRule>
  </conditionalFormatting>
  <conditionalFormatting sqref="G39">
    <cfRule type="expression" priority="15" dxfId="4">
      <formula>$AP39=1</formula>
    </cfRule>
  </conditionalFormatting>
  <conditionalFormatting sqref="I39:U39">
    <cfRule type="expression" priority="10" dxfId="4">
      <formula>$AP39=1</formula>
    </cfRule>
    <cfRule type="cellIs" priority="11" dxfId="6" operator="equal">
      <formula>0</formula>
    </cfRule>
    <cfRule type="cellIs" priority="12" dxfId="5" operator="equal">
      <formula>"PO"</formula>
    </cfRule>
    <cfRule type="cellIs" priority="13" dxfId="36" operator="equal">
      <formula>"M"</formula>
    </cfRule>
  </conditionalFormatting>
  <conditionalFormatting sqref="V39">
    <cfRule type="expression" priority="9" dxfId="4">
      <formula>$AP39=1</formula>
    </cfRule>
  </conditionalFormatting>
  <conditionalFormatting sqref="B40:B61">
    <cfRule type="expression" priority="8" dxfId="4">
      <formula>$AP40=1</formula>
    </cfRule>
  </conditionalFormatting>
  <conditionalFormatting sqref="C40:F61">
    <cfRule type="expression" priority="7" dxfId="4">
      <formula>$AP40=1</formula>
    </cfRule>
  </conditionalFormatting>
  <conditionalFormatting sqref="G40:G61">
    <cfRule type="expression" priority="6" dxfId="4">
      <formula>$AP40=1</formula>
    </cfRule>
  </conditionalFormatting>
  <conditionalFormatting sqref="H40:U61">
    <cfRule type="expression" priority="2" dxfId="4">
      <formula>$AP40=1</formula>
    </cfRule>
    <cfRule type="cellIs" priority="3" dxfId="6" operator="equal">
      <formula>0</formula>
    </cfRule>
    <cfRule type="cellIs" priority="4" dxfId="5" operator="equal">
      <formula>"PO"</formula>
    </cfRule>
    <cfRule type="cellIs" priority="5" dxfId="36" operator="equal">
      <formula>"M"</formula>
    </cfRule>
  </conditionalFormatting>
  <conditionalFormatting sqref="V40:V61">
    <cfRule type="expression" priority="1" dxfId="4">
      <formula>$AP40=1</formula>
    </cfRule>
  </conditionalFormatting>
  <dataValidations count="2">
    <dataValidation type="list" allowBlank="1" showInputMessage="1" showErrorMessage="1" sqref="E27:W27">
      <formula1>QUALS</formula1>
    </dataValidation>
    <dataValidation type="list" allowBlank="1" showInputMessage="1" showErrorMessage="1" sqref="E29:W29">
      <formula1>PATHWAY2</formula1>
    </dataValidation>
  </dataValidations>
  <printOptions/>
  <pageMargins left="0.7" right="0.7" top="0.75" bottom="0.75" header="0.3" footer="0.3"/>
  <pageSetup orientation="portrait" paperSize="9" r:id="rId3"/>
  <drawing r:id="rId2"/>
  <legacyDrawing r:id="rId1"/>
  <extLst>
    <ext xmlns:x14="http://schemas.microsoft.com/office/spreadsheetml/2009/9/main" uri="{78C0D931-6437-407d-A8EE-F0AAD7539E65}">
      <x14:conditionalFormattings>
        <x14:conditionalFormatting xmlns:xm="http://schemas.microsoft.com/office/excel/2006/main">
          <x14:cfRule type="dataBar" id="{26d32ade-2cbf-40d4-af12-97ccb1e3d677}">
            <x14:dataBar minLength="0" maxLength="100" gradient="0" showValue="0">
              <x14:cfvo type="num">
                <xm:f>0</xm:f>
              </x14:cfvo>
              <x14:cfvo type="num">
                <xm:f>Calculator!$AA$38</xm:f>
              </x14:cfvo>
              <x14:negativeFillColor rgb="FFFF0000"/>
              <x14:axisColor rgb="FF000000"/>
            </x14:dataBar>
            <x14:dxf/>
          </x14:cfRule>
          <xm:sqref>X43:AB43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Sheet3">
    <pageSetUpPr fitToPage="1"/>
  </sheetPr>
  <dimension ref="A1:AI104"/>
  <sheetViews>
    <sheetView showGridLines="0" showRowColHeaders="0" zoomScalePageLayoutView="0" workbookViewId="0" topLeftCell="A1">
      <selection activeCell="B9" sqref="B9:K9"/>
    </sheetView>
  </sheetViews>
  <sheetFormatPr defaultColWidth="0" defaultRowHeight="15" zeroHeight="1"/>
  <cols>
    <col min="1" max="17" width="8.8515625" style="0" customWidth="1"/>
    <col min="18" max="35" width="0" style="0" hidden="1" customWidth="1"/>
    <col min="36" max="16384" width="8.8515625" style="0" hidden="1" customWidth="1"/>
  </cols>
  <sheetData>
    <row r="1" spans="1:33"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5" ht="36" customHeight="1">
      <c r="A8" s="3"/>
      <c r="B8" s="140" t="str">
        <f>Calculator!E27</f>
        <v>SELECT QUALIFICATION HERE</v>
      </c>
      <c r="C8" s="141"/>
      <c r="D8" s="141"/>
      <c r="E8" s="141"/>
      <c r="F8" s="141"/>
      <c r="G8" s="141"/>
      <c r="H8" s="141"/>
      <c r="I8" s="141"/>
      <c r="J8" s="141"/>
      <c r="K8" s="141"/>
      <c r="L8" s="141"/>
      <c r="M8" s="3"/>
      <c r="N8" s="3"/>
      <c r="O8" s="3"/>
      <c r="P8" s="3"/>
      <c r="Q8" s="3"/>
      <c r="R8" s="3"/>
      <c r="S8" s="3"/>
      <c r="T8" s="3"/>
      <c r="U8" s="3"/>
      <c r="V8" s="3"/>
      <c r="W8" s="3"/>
      <c r="X8" s="3"/>
      <c r="Y8" s="3"/>
      <c r="Z8" s="3"/>
      <c r="AA8" s="3"/>
      <c r="AB8" s="3"/>
      <c r="AC8" s="3"/>
      <c r="AD8" s="3"/>
      <c r="AE8" s="3"/>
      <c r="AF8" s="3"/>
      <c r="AG8" s="3"/>
      <c r="AH8" s="3"/>
      <c r="AI8" s="3"/>
    </row>
    <row r="9" spans="1:35" ht="28.5" customHeight="1">
      <c r="A9" s="3"/>
      <c r="B9" s="142">
        <f>IF(Calculator!E29="SELECT PATHWAY HERE","",Calculator!E29)</f>
      </c>
      <c r="C9" s="143"/>
      <c r="D9" s="143"/>
      <c r="E9" s="143"/>
      <c r="F9" s="143"/>
      <c r="G9" s="143"/>
      <c r="H9" s="143"/>
      <c r="I9" s="143"/>
      <c r="J9" s="143"/>
      <c r="K9" s="143"/>
      <c r="L9" s="14"/>
      <c r="M9" s="3"/>
      <c r="N9" s="3"/>
      <c r="O9" s="3"/>
      <c r="P9" s="3"/>
      <c r="Q9" s="3"/>
      <c r="R9" s="3"/>
      <c r="S9" s="3"/>
      <c r="T9" s="3"/>
      <c r="U9" s="3"/>
      <c r="V9" s="3"/>
      <c r="W9" s="3"/>
      <c r="X9" s="3"/>
      <c r="Y9" s="3"/>
      <c r="Z9" s="3"/>
      <c r="AA9" s="3"/>
      <c r="AB9" s="3"/>
      <c r="AC9" s="3"/>
      <c r="AD9" s="3"/>
      <c r="AE9" s="3"/>
      <c r="AF9" s="3"/>
      <c r="AG9" s="3"/>
      <c r="AH9" s="3"/>
      <c r="AI9" s="3"/>
    </row>
    <row r="10" spans="1:35" ht="22.5" customHeight="1">
      <c r="A10" s="3"/>
      <c r="B10" s="18"/>
      <c r="C10" s="15"/>
      <c r="D10" s="15"/>
      <c r="E10" s="15"/>
      <c r="F10" s="15"/>
      <c r="G10" s="15"/>
      <c r="H10" s="15"/>
      <c r="I10" s="15"/>
      <c r="J10" s="15"/>
      <c r="K10" s="15"/>
      <c r="L10" s="3"/>
      <c r="M10" s="3"/>
      <c r="N10" s="3"/>
      <c r="O10" s="3"/>
      <c r="P10" s="3"/>
      <c r="Q10" s="3"/>
      <c r="R10" s="3"/>
      <c r="S10" s="3"/>
      <c r="T10" s="3"/>
      <c r="U10" s="3"/>
      <c r="V10" s="3"/>
      <c r="W10" s="3"/>
      <c r="X10" s="3"/>
      <c r="Y10" s="3"/>
      <c r="Z10" s="3"/>
      <c r="AA10" s="3"/>
      <c r="AB10" s="3"/>
      <c r="AC10" s="3"/>
      <c r="AD10" s="3"/>
      <c r="AE10" s="3"/>
      <c r="AF10" s="3"/>
      <c r="AG10" s="3"/>
      <c r="AH10" s="3"/>
      <c r="AI10" s="3"/>
    </row>
    <row r="11" spans="1:35" ht="27" customHeight="1">
      <c r="A11" s="3"/>
      <c r="B11" s="144" t="s">
        <v>44</v>
      </c>
      <c r="C11" s="145"/>
      <c r="D11" s="145"/>
      <c r="E11" s="145"/>
      <c r="F11" s="145"/>
      <c r="G11" s="145"/>
      <c r="H11" s="145"/>
      <c r="I11" s="145"/>
      <c r="J11" s="145"/>
      <c r="K11" s="145"/>
      <c r="L11" s="16"/>
      <c r="M11" s="3"/>
      <c r="N11" s="3"/>
      <c r="O11" s="3"/>
      <c r="P11" s="3"/>
      <c r="Q11" s="3"/>
      <c r="R11" s="3"/>
      <c r="S11" s="3"/>
      <c r="T11" s="3"/>
      <c r="U11" s="3"/>
      <c r="V11" s="3"/>
      <c r="W11" s="3"/>
      <c r="X11" s="3"/>
      <c r="Y11" s="3"/>
      <c r="Z11" s="3"/>
      <c r="AA11" s="3"/>
      <c r="AB11" s="3"/>
      <c r="AC11" s="3"/>
      <c r="AD11" s="3"/>
      <c r="AE11" s="3"/>
      <c r="AF11" s="3"/>
      <c r="AG11" s="3"/>
      <c r="AH11" s="3"/>
      <c r="AI11" s="3"/>
    </row>
    <row r="12" spans="1:35" ht="14.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27" customHeight="1">
      <c r="A13" s="3"/>
      <c r="B13" s="128" t="s">
        <v>45</v>
      </c>
      <c r="C13" s="128"/>
      <c r="D13" s="128"/>
      <c r="E13" s="128"/>
      <c r="F13" s="139"/>
      <c r="G13" s="139"/>
      <c r="H13" s="139"/>
      <c r="I13" s="139"/>
      <c r="J13" s="139"/>
      <c r="K13" s="139"/>
      <c r="L13" s="3"/>
      <c r="M13" s="3"/>
      <c r="N13" s="3"/>
      <c r="O13" s="3"/>
      <c r="P13" s="3"/>
      <c r="Q13" s="3"/>
      <c r="R13" s="3"/>
      <c r="S13" s="3"/>
      <c r="T13" s="3"/>
      <c r="U13" s="3"/>
      <c r="V13" s="3"/>
      <c r="W13" s="3"/>
      <c r="X13" s="3"/>
      <c r="Y13" s="3"/>
      <c r="Z13" s="3"/>
      <c r="AA13" s="3"/>
      <c r="AB13" s="3"/>
      <c r="AC13" s="3"/>
      <c r="AD13" s="3"/>
      <c r="AE13" s="3"/>
      <c r="AF13" s="3"/>
      <c r="AG13" s="3"/>
      <c r="AH13" s="3"/>
      <c r="AI13" s="3"/>
    </row>
    <row r="14" spans="1:35" ht="27" customHeight="1">
      <c r="A14" s="3"/>
      <c r="B14" s="128" t="s">
        <v>46</v>
      </c>
      <c r="C14" s="128"/>
      <c r="D14" s="128"/>
      <c r="E14" s="128"/>
      <c r="F14" s="139"/>
      <c r="G14" s="139"/>
      <c r="H14" s="139"/>
      <c r="I14" s="139"/>
      <c r="J14" s="139"/>
      <c r="K14" s="139"/>
      <c r="L14" s="3"/>
      <c r="M14" s="3"/>
      <c r="N14" s="3"/>
      <c r="O14" s="3"/>
      <c r="P14" s="3"/>
      <c r="Q14" s="3"/>
      <c r="R14" s="3"/>
      <c r="S14" s="3"/>
      <c r="T14" s="3"/>
      <c r="U14" s="3"/>
      <c r="V14" s="3"/>
      <c r="W14" s="3"/>
      <c r="X14" s="3"/>
      <c r="Y14" s="3"/>
      <c r="Z14" s="3"/>
      <c r="AA14" s="3"/>
      <c r="AB14" s="3"/>
      <c r="AC14" s="3"/>
      <c r="AD14" s="3"/>
      <c r="AE14" s="3"/>
      <c r="AF14" s="3"/>
      <c r="AG14" s="3"/>
      <c r="AH14" s="3"/>
      <c r="AI14" s="3"/>
    </row>
    <row r="15" spans="1:35" ht="27" customHeight="1">
      <c r="A15" s="3"/>
      <c r="B15" s="128" t="s">
        <v>47</v>
      </c>
      <c r="C15" s="128"/>
      <c r="D15" s="128"/>
      <c r="E15" s="128"/>
      <c r="F15" s="139"/>
      <c r="G15" s="139"/>
      <c r="H15" s="139"/>
      <c r="I15" s="139"/>
      <c r="J15" s="139"/>
      <c r="K15" s="139"/>
      <c r="L15" s="3"/>
      <c r="M15" s="3"/>
      <c r="N15" s="3"/>
      <c r="O15" s="3"/>
      <c r="P15" s="3"/>
      <c r="Q15" s="3"/>
      <c r="R15" s="3"/>
      <c r="S15" s="3"/>
      <c r="T15" s="3"/>
      <c r="U15" s="3"/>
      <c r="V15" s="3"/>
      <c r="W15" s="3"/>
      <c r="X15" s="3"/>
      <c r="Y15" s="3"/>
      <c r="Z15" s="3"/>
      <c r="AA15" s="3"/>
      <c r="AB15" s="3"/>
      <c r="AC15" s="3"/>
      <c r="AD15" s="3"/>
      <c r="AE15" s="3"/>
      <c r="AF15" s="3"/>
      <c r="AG15" s="3"/>
      <c r="AH15" s="3"/>
      <c r="AI15" s="3"/>
    </row>
    <row r="16" spans="1:35" ht="27" customHeight="1">
      <c r="A16" s="3"/>
      <c r="B16" s="128" t="s">
        <v>48</v>
      </c>
      <c r="C16" s="128"/>
      <c r="D16" s="128"/>
      <c r="E16" s="128"/>
      <c r="F16" s="139"/>
      <c r="G16" s="139"/>
      <c r="H16" s="139"/>
      <c r="I16" s="139"/>
      <c r="J16" s="139"/>
      <c r="K16" s="139"/>
      <c r="L16" s="3"/>
      <c r="M16" s="3"/>
      <c r="N16" s="3"/>
      <c r="O16" s="3"/>
      <c r="P16" s="3"/>
      <c r="Q16" s="3"/>
      <c r="R16" s="3"/>
      <c r="S16" s="3"/>
      <c r="T16" s="3"/>
      <c r="U16" s="3"/>
      <c r="V16" s="3"/>
      <c r="W16" s="3"/>
      <c r="X16" s="3"/>
      <c r="Y16" s="3"/>
      <c r="Z16" s="3"/>
      <c r="AA16" s="3"/>
      <c r="AB16" s="3"/>
      <c r="AC16" s="3"/>
      <c r="AD16" s="3"/>
      <c r="AE16" s="3"/>
      <c r="AF16" s="3"/>
      <c r="AG16" s="3"/>
      <c r="AH16" s="3"/>
      <c r="AI16" s="3"/>
    </row>
    <row r="17" spans="1:35" ht="27" customHeight="1">
      <c r="A17" s="3"/>
      <c r="B17" s="128" t="s">
        <v>50</v>
      </c>
      <c r="C17" s="128"/>
      <c r="D17" s="128"/>
      <c r="E17" s="128"/>
      <c r="F17" s="129">
        <f>Calculator!AA38</f>
        <v>0</v>
      </c>
      <c r="G17" s="130"/>
      <c r="H17" s="131"/>
      <c r="I17" s="132"/>
      <c r="J17" s="132"/>
      <c r="K17" s="132"/>
      <c r="L17" s="3"/>
      <c r="M17" s="3"/>
      <c r="N17" s="3"/>
      <c r="O17" s="3"/>
      <c r="P17" s="3"/>
      <c r="Q17" s="3"/>
      <c r="R17" s="3"/>
      <c r="S17" s="3"/>
      <c r="T17" s="3"/>
      <c r="U17" s="3"/>
      <c r="V17" s="3"/>
      <c r="W17" s="3"/>
      <c r="X17" s="3"/>
      <c r="Y17" s="3"/>
      <c r="Z17" s="3"/>
      <c r="AA17" s="3"/>
      <c r="AB17" s="3"/>
      <c r="AC17" s="3"/>
      <c r="AD17" s="3"/>
      <c r="AE17" s="3"/>
      <c r="AF17" s="3"/>
      <c r="AG17" s="3"/>
      <c r="AH17" s="3"/>
      <c r="AI17" s="3"/>
    </row>
    <row r="18" spans="1:35" ht="27" customHeight="1">
      <c r="A18" s="3"/>
      <c r="B18" s="128" t="s">
        <v>51</v>
      </c>
      <c r="C18" s="128"/>
      <c r="D18" s="128"/>
      <c r="E18" s="128"/>
      <c r="F18" s="129">
        <f>Calculator!AA39</f>
        <v>0</v>
      </c>
      <c r="G18" s="130"/>
      <c r="H18" s="133"/>
      <c r="I18" s="134"/>
      <c r="J18" s="134"/>
      <c r="K18" s="134"/>
      <c r="L18" s="3"/>
      <c r="M18" s="3"/>
      <c r="N18" s="3"/>
      <c r="O18" s="3"/>
      <c r="P18" s="3"/>
      <c r="Q18" s="3"/>
      <c r="R18" s="3"/>
      <c r="S18" s="3"/>
      <c r="T18" s="3"/>
      <c r="U18" s="3"/>
      <c r="V18" s="3"/>
      <c r="W18" s="3"/>
      <c r="X18" s="3"/>
      <c r="Y18" s="3"/>
      <c r="Z18" s="3"/>
      <c r="AA18" s="3"/>
      <c r="AB18" s="3"/>
      <c r="AC18" s="3"/>
      <c r="AD18" s="3"/>
      <c r="AE18" s="3"/>
      <c r="AF18" s="3"/>
      <c r="AG18" s="3"/>
      <c r="AH18" s="3"/>
      <c r="AI18" s="3"/>
    </row>
    <row r="19" spans="1:35" ht="31.5" customHeight="1">
      <c r="A19" s="3"/>
      <c r="B19" s="17" t="s">
        <v>49</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5"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20.25" customHeight="1">
      <c r="A21" s="3"/>
      <c r="B21" s="74" t="s">
        <v>0</v>
      </c>
      <c r="C21" s="135" t="s">
        <v>1</v>
      </c>
      <c r="D21" s="136"/>
      <c r="E21" s="136"/>
      <c r="F21" s="136"/>
      <c r="G21" s="137"/>
      <c r="H21" s="137"/>
      <c r="I21" s="137"/>
      <c r="J21" s="138"/>
      <c r="K21" s="74" t="s">
        <v>3</v>
      </c>
      <c r="L21" s="3"/>
      <c r="M21" s="3"/>
      <c r="N21" s="3"/>
      <c r="O21" s="3"/>
      <c r="P21" s="3"/>
      <c r="Q21" s="3"/>
      <c r="R21" s="3"/>
      <c r="S21" s="3"/>
      <c r="T21" s="3"/>
      <c r="U21" s="3"/>
      <c r="V21" s="3"/>
      <c r="W21" s="3"/>
      <c r="X21" s="3"/>
      <c r="Y21" s="3"/>
      <c r="Z21" s="3"/>
      <c r="AA21" s="3"/>
      <c r="AB21" s="3"/>
      <c r="AC21" s="3"/>
      <c r="AD21" s="3"/>
      <c r="AE21" s="3"/>
      <c r="AF21" s="3"/>
      <c r="AG21" s="3"/>
      <c r="AH21" s="3"/>
      <c r="AI21" s="3"/>
    </row>
    <row r="22" spans="1:34" s="21" customFormat="1" ht="24" customHeight="1">
      <c r="A22" s="15"/>
      <c r="B22" s="85">
        <v>1</v>
      </c>
      <c r="C22" s="125" t="str">
        <f aca="true" t="shared" si="0" ref="C22:C44">VLOOKUP($B22,UNITSTAB,2)</f>
        <v>Science fundamentals</v>
      </c>
      <c r="D22" s="126" t="s">
        <v>4</v>
      </c>
      <c r="E22" s="126" t="s">
        <v>4</v>
      </c>
      <c r="F22" s="126" t="s">
        <v>4</v>
      </c>
      <c r="G22" s="126" t="s">
        <v>4</v>
      </c>
      <c r="H22" s="126" t="s">
        <v>4</v>
      </c>
      <c r="I22" s="126" t="s">
        <v>4</v>
      </c>
      <c r="J22" s="127" t="s">
        <v>4</v>
      </c>
      <c r="K22" s="85">
        <f aca="true" t="shared" si="1" ref="K22:K44">VLOOKUP($B22,UNITSTAB,3)</f>
        <v>90</v>
      </c>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4" s="21" customFormat="1" ht="24" customHeight="1">
      <c r="A23" s="15"/>
      <c r="B23" s="85">
        <v>2</v>
      </c>
      <c r="C23" s="125" t="str">
        <f t="shared" si="0"/>
        <v>Laboratory techniques</v>
      </c>
      <c r="D23" s="126" t="s">
        <v>4</v>
      </c>
      <c r="E23" s="126" t="s">
        <v>4</v>
      </c>
      <c r="F23" s="126" t="s">
        <v>4</v>
      </c>
      <c r="G23" s="126" t="s">
        <v>4</v>
      </c>
      <c r="H23" s="126" t="s">
        <v>4</v>
      </c>
      <c r="I23" s="126" t="s">
        <v>4</v>
      </c>
      <c r="J23" s="127" t="s">
        <v>4</v>
      </c>
      <c r="K23" s="85">
        <f t="shared" si="1"/>
        <v>90</v>
      </c>
      <c r="L23" s="15"/>
      <c r="M23" s="15"/>
      <c r="N23" s="15"/>
      <c r="O23" s="15"/>
      <c r="P23" s="15"/>
      <c r="Q23" s="15"/>
      <c r="R23" s="15"/>
      <c r="S23" s="15"/>
      <c r="T23" s="15"/>
      <c r="U23" s="15"/>
      <c r="V23" s="15"/>
      <c r="W23" s="15"/>
      <c r="X23" s="15"/>
      <c r="Y23" s="15"/>
      <c r="Z23" s="15"/>
      <c r="AA23" s="15"/>
      <c r="AB23" s="15"/>
      <c r="AC23" s="15"/>
      <c r="AD23" s="15"/>
      <c r="AE23" s="15"/>
      <c r="AF23" s="15"/>
      <c r="AG23" s="15"/>
      <c r="AH23" s="15"/>
    </row>
    <row r="24" spans="1:34" s="21" customFormat="1" ht="24" customHeight="1" hidden="1">
      <c r="A24" s="15"/>
      <c r="B24" s="85">
        <v>3</v>
      </c>
      <c r="C24" s="125" t="str">
        <f t="shared" si="0"/>
        <v>Scientific analysis and reporting</v>
      </c>
      <c r="D24" s="126" t="s">
        <v>4</v>
      </c>
      <c r="E24" s="126" t="s">
        <v>4</v>
      </c>
      <c r="F24" s="126" t="s">
        <v>4</v>
      </c>
      <c r="G24" s="126" t="s">
        <v>4</v>
      </c>
      <c r="H24" s="126" t="s">
        <v>4</v>
      </c>
      <c r="I24" s="126" t="s">
        <v>4</v>
      </c>
      <c r="J24" s="127" t="s">
        <v>4</v>
      </c>
      <c r="K24" s="85">
        <f t="shared" si="1"/>
        <v>120</v>
      </c>
      <c r="L24" s="15"/>
      <c r="M24" s="15"/>
      <c r="N24" s="15"/>
      <c r="O24" s="15"/>
      <c r="P24" s="15"/>
      <c r="Q24" s="15"/>
      <c r="R24" s="15"/>
      <c r="S24" s="15"/>
      <c r="T24" s="15"/>
      <c r="U24" s="15"/>
      <c r="V24" s="15"/>
      <c r="W24" s="15"/>
      <c r="X24" s="15"/>
      <c r="Y24" s="15"/>
      <c r="Z24" s="15"/>
      <c r="AA24" s="15"/>
      <c r="AB24" s="15"/>
      <c r="AC24" s="15"/>
      <c r="AD24" s="15"/>
      <c r="AE24" s="15"/>
      <c r="AF24" s="15"/>
      <c r="AG24" s="15"/>
      <c r="AH24" s="15"/>
    </row>
    <row r="25" spans="1:34" s="21" customFormat="1" ht="24" customHeight="1" hidden="1">
      <c r="A25" s="15"/>
      <c r="B25" s="85">
        <v>4</v>
      </c>
      <c r="C25" s="125" t="str">
        <f t="shared" si="0"/>
        <v>Human physiology</v>
      </c>
      <c r="D25" s="126" t="s">
        <v>4</v>
      </c>
      <c r="E25" s="126" t="s">
        <v>4</v>
      </c>
      <c r="F25" s="126" t="s">
        <v>4</v>
      </c>
      <c r="G25" s="126" t="s">
        <v>4</v>
      </c>
      <c r="H25" s="126" t="s">
        <v>4</v>
      </c>
      <c r="I25" s="126" t="s">
        <v>4</v>
      </c>
      <c r="J25" s="127" t="s">
        <v>4</v>
      </c>
      <c r="K25" s="85">
        <f t="shared" si="1"/>
        <v>60</v>
      </c>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34" s="21" customFormat="1" ht="24" customHeight="1" hidden="1">
      <c r="A26" s="15"/>
      <c r="B26" s="85">
        <v>5</v>
      </c>
      <c r="C26" s="125" t="str">
        <f t="shared" si="0"/>
        <v>Genetics</v>
      </c>
      <c r="D26" s="126" t="s">
        <v>4</v>
      </c>
      <c r="E26" s="126" t="s">
        <v>4</v>
      </c>
      <c r="F26" s="126" t="s">
        <v>4</v>
      </c>
      <c r="G26" s="126" t="s">
        <v>4</v>
      </c>
      <c r="H26" s="126" t="s">
        <v>4</v>
      </c>
      <c r="I26" s="126" t="s">
        <v>4</v>
      </c>
      <c r="J26" s="127" t="s">
        <v>4</v>
      </c>
      <c r="K26" s="85">
        <f t="shared" si="1"/>
        <v>60</v>
      </c>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s="21" customFormat="1" ht="24" customHeight="1" hidden="1">
      <c r="A27" s="15"/>
      <c r="B27" s="85">
        <v>6</v>
      </c>
      <c r="C27" s="125" t="str">
        <f t="shared" si="0"/>
        <v>Control of hazards in the laboratory</v>
      </c>
      <c r="D27" s="126" t="s">
        <v>4</v>
      </c>
      <c r="E27" s="126" t="s">
        <v>4</v>
      </c>
      <c r="F27" s="126" t="s">
        <v>4</v>
      </c>
      <c r="G27" s="126" t="s">
        <v>4</v>
      </c>
      <c r="H27" s="126" t="s">
        <v>4</v>
      </c>
      <c r="I27" s="126" t="s">
        <v>4</v>
      </c>
      <c r="J27" s="127" t="s">
        <v>4</v>
      </c>
      <c r="K27" s="85">
        <f t="shared" si="1"/>
        <v>60</v>
      </c>
      <c r="L27" s="15"/>
      <c r="M27" s="15"/>
      <c r="N27" s="15"/>
      <c r="O27" s="15"/>
      <c r="P27" s="15"/>
      <c r="Q27" s="15"/>
      <c r="R27" s="15"/>
      <c r="S27" s="15"/>
      <c r="T27" s="15"/>
      <c r="U27" s="15"/>
      <c r="V27" s="15"/>
      <c r="W27" s="15"/>
      <c r="X27" s="15"/>
      <c r="Y27" s="15"/>
      <c r="Z27" s="15"/>
      <c r="AA27" s="15"/>
      <c r="AB27" s="15"/>
      <c r="AC27" s="15"/>
      <c r="AD27" s="15"/>
      <c r="AE27" s="15"/>
      <c r="AF27" s="15"/>
      <c r="AG27" s="15"/>
      <c r="AH27" s="15"/>
    </row>
    <row r="28" spans="1:34" s="21" customFormat="1" ht="24" customHeight="1" hidden="1">
      <c r="A28" s="15"/>
      <c r="B28" s="85">
        <v>7</v>
      </c>
      <c r="C28" s="125" t="str">
        <f t="shared" si="0"/>
        <v>Human nutrition</v>
      </c>
      <c r="D28" s="126" t="s">
        <v>4</v>
      </c>
      <c r="E28" s="126" t="s">
        <v>4</v>
      </c>
      <c r="F28" s="126" t="s">
        <v>4</v>
      </c>
      <c r="G28" s="126" t="s">
        <v>4</v>
      </c>
      <c r="H28" s="126" t="s">
        <v>4</v>
      </c>
      <c r="I28" s="126" t="s">
        <v>4</v>
      </c>
      <c r="J28" s="127" t="s">
        <v>4</v>
      </c>
      <c r="K28" s="85">
        <f t="shared" si="1"/>
        <v>60</v>
      </c>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s="21" customFormat="1" ht="24" customHeight="1" hidden="1">
      <c r="A29" s="15"/>
      <c r="B29" s="85">
        <v>8</v>
      </c>
      <c r="C29" s="125" t="str">
        <f t="shared" si="0"/>
        <v>Cell biology</v>
      </c>
      <c r="D29" s="126" t="s">
        <v>4</v>
      </c>
      <c r="E29" s="126" t="s">
        <v>4</v>
      </c>
      <c r="F29" s="126" t="s">
        <v>4</v>
      </c>
      <c r="G29" s="126" t="s">
        <v>4</v>
      </c>
      <c r="H29" s="126" t="s">
        <v>4</v>
      </c>
      <c r="I29" s="126" t="s">
        <v>4</v>
      </c>
      <c r="J29" s="127" t="s">
        <v>4</v>
      </c>
      <c r="K29" s="85">
        <f t="shared" si="1"/>
        <v>60</v>
      </c>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s="21" customFormat="1" ht="24" customHeight="1" hidden="1">
      <c r="A30" s="15"/>
      <c r="B30" s="85">
        <v>9</v>
      </c>
      <c r="C30" s="125" t="str">
        <f t="shared" si="0"/>
        <v>Unused</v>
      </c>
      <c r="D30" s="126" t="s">
        <v>4</v>
      </c>
      <c r="E30" s="126" t="s">
        <v>4</v>
      </c>
      <c r="F30" s="126" t="s">
        <v>4</v>
      </c>
      <c r="G30" s="126" t="s">
        <v>4</v>
      </c>
      <c r="H30" s="126" t="s">
        <v>4</v>
      </c>
      <c r="I30" s="126" t="s">
        <v>4</v>
      </c>
      <c r="J30" s="127" t="s">
        <v>4</v>
      </c>
      <c r="K30" s="85">
        <f t="shared" si="1"/>
        <v>60</v>
      </c>
      <c r="L30" s="15"/>
      <c r="M30" s="15"/>
      <c r="N30" s="15"/>
      <c r="O30" s="15"/>
      <c r="P30" s="15"/>
      <c r="Q30" s="15"/>
      <c r="R30" s="15"/>
      <c r="S30" s="15"/>
      <c r="T30" s="15"/>
      <c r="U30" s="15"/>
      <c r="V30" s="15"/>
      <c r="W30" s="15"/>
      <c r="X30" s="15"/>
      <c r="Y30" s="15"/>
      <c r="Z30" s="15"/>
      <c r="AA30" s="15"/>
      <c r="AB30" s="15"/>
      <c r="AC30" s="15"/>
      <c r="AD30" s="15"/>
      <c r="AE30" s="15"/>
      <c r="AF30" s="15"/>
      <c r="AG30" s="15"/>
      <c r="AH30" s="15"/>
    </row>
    <row r="31" spans="1:34" s="21" customFormat="1" ht="24" customHeight="1" hidden="1">
      <c r="A31" s="15"/>
      <c r="B31" s="85">
        <v>10</v>
      </c>
      <c r="C31" s="125" t="str">
        <f t="shared" si="0"/>
        <v>Testing consumer products</v>
      </c>
      <c r="D31" s="126" t="s">
        <v>4</v>
      </c>
      <c r="E31" s="126" t="s">
        <v>4</v>
      </c>
      <c r="F31" s="126" t="s">
        <v>4</v>
      </c>
      <c r="G31" s="126" t="s">
        <v>4</v>
      </c>
      <c r="H31" s="126" t="s">
        <v>4</v>
      </c>
      <c r="I31" s="126" t="s">
        <v>4</v>
      </c>
      <c r="J31" s="127" t="s">
        <v>4</v>
      </c>
      <c r="K31" s="85">
        <f t="shared" si="1"/>
        <v>60</v>
      </c>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s="21" customFormat="1" ht="24" customHeight="1" hidden="1">
      <c r="A32" s="15"/>
      <c r="B32" s="85">
        <v>11</v>
      </c>
      <c r="C32" s="125" t="str">
        <f t="shared" si="0"/>
        <v>Drug development</v>
      </c>
      <c r="D32" s="126" t="s">
        <v>4</v>
      </c>
      <c r="E32" s="126" t="s">
        <v>4</v>
      </c>
      <c r="F32" s="126" t="s">
        <v>4</v>
      </c>
      <c r="G32" s="126" t="s">
        <v>4</v>
      </c>
      <c r="H32" s="126" t="s">
        <v>4</v>
      </c>
      <c r="I32" s="126" t="s">
        <v>4</v>
      </c>
      <c r="J32" s="127" t="s">
        <v>4</v>
      </c>
      <c r="K32" s="85">
        <f t="shared" si="1"/>
        <v>60</v>
      </c>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s="21" customFormat="1" ht="24" customHeight="1" hidden="1">
      <c r="A33" s="15"/>
      <c r="B33" s="85">
        <v>12</v>
      </c>
      <c r="C33" s="125" t="str">
        <f t="shared" si="0"/>
        <v>Unused</v>
      </c>
      <c r="D33" s="126" t="s">
        <v>4</v>
      </c>
      <c r="E33" s="126" t="s">
        <v>4</v>
      </c>
      <c r="F33" s="126" t="s">
        <v>4</v>
      </c>
      <c r="G33" s="126" t="s">
        <v>4</v>
      </c>
      <c r="H33" s="126" t="s">
        <v>4</v>
      </c>
      <c r="I33" s="126" t="s">
        <v>4</v>
      </c>
      <c r="J33" s="127" t="s">
        <v>4</v>
      </c>
      <c r="K33" s="85">
        <f t="shared" si="1"/>
        <v>60</v>
      </c>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21" customFormat="1" ht="24" customHeight="1" hidden="1">
      <c r="A34" s="15"/>
      <c r="B34" s="85">
        <v>13</v>
      </c>
      <c r="C34" s="125" t="str">
        <f t="shared" si="0"/>
        <v>Environmental surveying</v>
      </c>
      <c r="D34" s="126" t="s">
        <v>4</v>
      </c>
      <c r="E34" s="126" t="s">
        <v>4</v>
      </c>
      <c r="F34" s="126" t="s">
        <v>4</v>
      </c>
      <c r="G34" s="126" t="s">
        <v>4</v>
      </c>
      <c r="H34" s="126" t="s">
        <v>4</v>
      </c>
      <c r="I34" s="126" t="s">
        <v>4</v>
      </c>
      <c r="J34" s="127" t="s">
        <v>4</v>
      </c>
      <c r="K34" s="85">
        <f t="shared" si="1"/>
        <v>60</v>
      </c>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21" customFormat="1" ht="24" customHeight="1" hidden="1">
      <c r="A35" s="15"/>
      <c r="B35" s="85">
        <v>14</v>
      </c>
      <c r="C35" s="125" t="str">
        <f t="shared" si="0"/>
        <v>Environmental management</v>
      </c>
      <c r="D35" s="126" t="s">
        <v>4</v>
      </c>
      <c r="E35" s="126" t="s">
        <v>4</v>
      </c>
      <c r="F35" s="126" t="s">
        <v>4</v>
      </c>
      <c r="G35" s="126" t="s">
        <v>4</v>
      </c>
      <c r="H35" s="126" t="s">
        <v>4</v>
      </c>
      <c r="I35" s="126" t="s">
        <v>4</v>
      </c>
      <c r="J35" s="127" t="s">
        <v>4</v>
      </c>
      <c r="K35" s="85">
        <f t="shared" si="1"/>
        <v>60</v>
      </c>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s="21" customFormat="1" ht="24" customHeight="1" hidden="1">
      <c r="A36" s="15"/>
      <c r="B36" s="85">
        <v>15</v>
      </c>
      <c r="C36" s="125" t="str">
        <f t="shared" si="0"/>
        <v>Sustainability and renewable energy</v>
      </c>
      <c r="D36" s="126" t="s">
        <v>4</v>
      </c>
      <c r="E36" s="126" t="s">
        <v>4</v>
      </c>
      <c r="F36" s="126" t="s">
        <v>4</v>
      </c>
      <c r="G36" s="126" t="s">
        <v>4</v>
      </c>
      <c r="H36" s="126" t="s">
        <v>4</v>
      </c>
      <c r="I36" s="126" t="s">
        <v>4</v>
      </c>
      <c r="J36" s="127" t="s">
        <v>4</v>
      </c>
      <c r="K36" s="85">
        <f t="shared" si="1"/>
        <v>60</v>
      </c>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s="21" customFormat="1" ht="24" customHeight="1" hidden="1">
      <c r="A37" s="15"/>
      <c r="B37" s="85">
        <v>16</v>
      </c>
      <c r="C37" s="125" t="str">
        <f t="shared" si="0"/>
        <v>Waste management</v>
      </c>
      <c r="D37" s="126" t="s">
        <v>4</v>
      </c>
      <c r="E37" s="126" t="s">
        <v>4</v>
      </c>
      <c r="F37" s="126" t="s">
        <v>4</v>
      </c>
      <c r="G37" s="126" t="s">
        <v>4</v>
      </c>
      <c r="H37" s="126" t="s">
        <v>4</v>
      </c>
      <c r="I37" s="126" t="s">
        <v>4</v>
      </c>
      <c r="J37" s="127" t="s">
        <v>4</v>
      </c>
      <c r="K37" s="85">
        <f t="shared" si="1"/>
        <v>60</v>
      </c>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s="21" customFormat="1" ht="24" customHeight="1" hidden="1">
      <c r="A38" s="15"/>
      <c r="B38" s="85">
        <v>17</v>
      </c>
      <c r="C38" s="125" t="str">
        <f t="shared" si="0"/>
        <v>Food technology</v>
      </c>
      <c r="D38" s="126" t="s">
        <v>4</v>
      </c>
      <c r="E38" s="126" t="s">
        <v>4</v>
      </c>
      <c r="F38" s="126" t="s">
        <v>4</v>
      </c>
      <c r="G38" s="126" t="s">
        <v>4</v>
      </c>
      <c r="H38" s="126" t="s">
        <v>4</v>
      </c>
      <c r="I38" s="126" t="s">
        <v>4</v>
      </c>
      <c r="J38" s="127" t="s">
        <v>4</v>
      </c>
      <c r="K38" s="85">
        <f t="shared" si="1"/>
        <v>60</v>
      </c>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s="21" customFormat="1" ht="24" customHeight="1" hidden="1">
      <c r="A39" s="15"/>
      <c r="B39" s="85">
        <v>18</v>
      </c>
      <c r="C39" s="125" t="str">
        <f t="shared" si="0"/>
        <v>Microbiology</v>
      </c>
      <c r="D39" s="126" t="s">
        <v>4</v>
      </c>
      <c r="E39" s="126" t="s">
        <v>4</v>
      </c>
      <c r="F39" s="126" t="s">
        <v>4</v>
      </c>
      <c r="G39" s="126" t="s">
        <v>4</v>
      </c>
      <c r="H39" s="126" t="s">
        <v>4</v>
      </c>
      <c r="I39" s="126" t="s">
        <v>4</v>
      </c>
      <c r="J39" s="127" t="s">
        <v>4</v>
      </c>
      <c r="K39" s="85">
        <f t="shared" si="1"/>
        <v>60</v>
      </c>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s="21" customFormat="1" ht="24" customHeight="1" hidden="1">
      <c r="A40" s="15"/>
      <c r="B40" s="85">
        <v>19</v>
      </c>
      <c r="C40" s="125" t="str">
        <f t="shared" si="0"/>
        <v>Crop production and soil science</v>
      </c>
      <c r="D40" s="126" t="s">
        <v>4</v>
      </c>
      <c r="E40" s="126" t="s">
        <v>4</v>
      </c>
      <c r="F40" s="126" t="s">
        <v>4</v>
      </c>
      <c r="G40" s="126" t="s">
        <v>4</v>
      </c>
      <c r="H40" s="126" t="s">
        <v>4</v>
      </c>
      <c r="I40" s="126" t="s">
        <v>4</v>
      </c>
      <c r="J40" s="127" t="s">
        <v>4</v>
      </c>
      <c r="K40" s="85">
        <f t="shared" si="1"/>
        <v>60</v>
      </c>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s="21" customFormat="1" ht="24" customHeight="1" hidden="1">
      <c r="A41" s="15"/>
      <c r="B41" s="85">
        <v>20</v>
      </c>
      <c r="C41" s="125" t="str">
        <f t="shared" si="0"/>
        <v>Conservation of biodiversity</v>
      </c>
      <c r="D41" s="126" t="s">
        <v>4</v>
      </c>
      <c r="E41" s="126" t="s">
        <v>4</v>
      </c>
      <c r="F41" s="126" t="s">
        <v>4</v>
      </c>
      <c r="G41" s="126" t="s">
        <v>4</v>
      </c>
      <c r="H41" s="126" t="s">
        <v>4</v>
      </c>
      <c r="I41" s="126" t="s">
        <v>4</v>
      </c>
      <c r="J41" s="127" t="s">
        <v>4</v>
      </c>
      <c r="K41" s="85">
        <f t="shared" si="1"/>
        <v>60</v>
      </c>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s="21" customFormat="1" ht="24" customHeight="1" hidden="1">
      <c r="A42" s="15"/>
      <c r="B42" s="85">
        <v>21</v>
      </c>
      <c r="C42" s="125" t="str">
        <f t="shared" si="0"/>
        <v>Product testing techniques</v>
      </c>
      <c r="D42" s="126" t="s">
        <v>4</v>
      </c>
      <c r="E42" s="126" t="s">
        <v>4</v>
      </c>
      <c r="F42" s="126" t="s">
        <v>4</v>
      </c>
      <c r="G42" s="126" t="s">
        <v>4</v>
      </c>
      <c r="H42" s="126" t="s">
        <v>4</v>
      </c>
      <c r="I42" s="126" t="s">
        <v>4</v>
      </c>
      <c r="J42" s="127" t="s">
        <v>4</v>
      </c>
      <c r="K42" s="85">
        <f t="shared" si="1"/>
        <v>60</v>
      </c>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s="21" customFormat="1" ht="24" customHeight="1" hidden="1">
      <c r="A43" s="15"/>
      <c r="B43" s="85">
        <v>22</v>
      </c>
      <c r="C43" s="125" t="str">
        <f t="shared" si="0"/>
        <v>Global scientific information</v>
      </c>
      <c r="D43" s="126" t="s">
        <v>4</v>
      </c>
      <c r="E43" s="126" t="s">
        <v>4</v>
      </c>
      <c r="F43" s="126" t="s">
        <v>4</v>
      </c>
      <c r="G43" s="126" t="s">
        <v>4</v>
      </c>
      <c r="H43" s="126" t="s">
        <v>4</v>
      </c>
      <c r="I43" s="126" t="s">
        <v>4</v>
      </c>
      <c r="J43" s="127" t="s">
        <v>4</v>
      </c>
      <c r="K43" s="85">
        <f t="shared" si="1"/>
        <v>60</v>
      </c>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21" customFormat="1" ht="24" customHeight="1" hidden="1">
      <c r="A44" s="15"/>
      <c r="B44" s="85">
        <v>23</v>
      </c>
      <c r="C44" s="125" t="str">
        <f t="shared" si="0"/>
        <v>Scientific research techniques</v>
      </c>
      <c r="D44" s="126" t="s">
        <v>4</v>
      </c>
      <c r="E44" s="126" t="s">
        <v>4</v>
      </c>
      <c r="F44" s="126" t="s">
        <v>4</v>
      </c>
      <c r="G44" s="126" t="s">
        <v>4</v>
      </c>
      <c r="H44" s="126" t="s">
        <v>4</v>
      </c>
      <c r="I44" s="126" t="s">
        <v>4</v>
      </c>
      <c r="J44" s="127" t="s">
        <v>4</v>
      </c>
      <c r="K44" s="85">
        <f t="shared" si="1"/>
        <v>120</v>
      </c>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28"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5" hidden="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5" hidden="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ht="15" hidden="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ht="15" hidden="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ht="15" hidden="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5" hidden="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ht="15" hidden="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15" hidden="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5" hidden="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5" hidden="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5" hidden="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5" hidden="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5" hidden="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5" hidden="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5" hidden="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5" hidden="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5" hidden="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5" hidden="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5" hidden="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5" hidden="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5" hidden="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5" hidden="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5" hidden="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5" hidden="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5" hidden="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5" hidden="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5" hidden="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5" hidden="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5" hidden="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5" hidden="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5" hidden="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5" hidden="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5" hidden="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5" hidden="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5" hidden="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5" hidden="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5" hidden="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5"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5" hidden="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5" hidden="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5" hidden="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5" hidden="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 hidden="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 hidden="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 hidden="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 hidden="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 hidden="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 hidden="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 hidden="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 hidden="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 hidden="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 hidden="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 hidden="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 hidden="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 hidden="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 hidden="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 hidden="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sheetData>
  <sheetProtection password="C9FF" sheet="1" objects="1" scenarios="1" formatRows="0" selectLockedCells="1"/>
  <mergeCells count="40">
    <mergeCell ref="B14:E14"/>
    <mergeCell ref="F14:K14"/>
    <mergeCell ref="B8:L8"/>
    <mergeCell ref="B9:K9"/>
    <mergeCell ref="B11:K11"/>
    <mergeCell ref="B13:E13"/>
    <mergeCell ref="F13:K13"/>
    <mergeCell ref="C21:J21"/>
    <mergeCell ref="B15:E15"/>
    <mergeCell ref="F15:K15"/>
    <mergeCell ref="B16:E16"/>
    <mergeCell ref="F16:K16"/>
    <mergeCell ref="B17:E17"/>
    <mergeCell ref="F17:G17"/>
    <mergeCell ref="B18:E18"/>
    <mergeCell ref="F18:G18"/>
    <mergeCell ref="H17:K18"/>
    <mergeCell ref="C33:J33"/>
    <mergeCell ref="C22:J22"/>
    <mergeCell ref="C23:J23"/>
    <mergeCell ref="C24:J24"/>
    <mergeCell ref="C25:J25"/>
    <mergeCell ref="C26:J26"/>
    <mergeCell ref="C27:J27"/>
    <mergeCell ref="C28:J28"/>
    <mergeCell ref="C29:J29"/>
    <mergeCell ref="C30:J30"/>
    <mergeCell ref="C31:J31"/>
    <mergeCell ref="C32:J32"/>
    <mergeCell ref="C37:J37"/>
    <mergeCell ref="C34:J34"/>
    <mergeCell ref="C35:J35"/>
    <mergeCell ref="C36:J36"/>
    <mergeCell ref="C38:J38"/>
    <mergeCell ref="C44:J44"/>
    <mergeCell ref="C42:J42"/>
    <mergeCell ref="C43:J43"/>
    <mergeCell ref="C40:J40"/>
    <mergeCell ref="C41:J41"/>
    <mergeCell ref="C39:J39"/>
  </mergeCells>
  <conditionalFormatting sqref="B24:B41">
    <cfRule type="expression" priority="6" dxfId="37">
      <formula>$AJ24=1</formula>
    </cfRule>
  </conditionalFormatting>
  <conditionalFormatting sqref="B42">
    <cfRule type="expression" priority="4" dxfId="37">
      <formula>$AJ42=1</formula>
    </cfRule>
  </conditionalFormatting>
  <conditionalFormatting sqref="B43:B44">
    <cfRule type="expression" priority="2" dxfId="37">
      <formula>$AJ43=1</formula>
    </cfRule>
  </conditionalFormatting>
  <printOptions horizontalCentered="1"/>
  <pageMargins left="0.25" right="0.25" top="0.5" bottom="0.5" header="0.5" footer="0.5"/>
  <pageSetup fitToHeight="1" fitToWidth="1" horizontalDpi="600" verticalDpi="600" orientation="portrait" paperSize="9" r:id="rId2"/>
  <ignoredErrors>
    <ignoredError sqref="C22:J43 K22:K43" unlockedFormula="1"/>
  </ignoredErrors>
  <drawing r:id="rId1"/>
</worksheet>
</file>

<file path=xl/worksheets/sheet4.xml><?xml version="1.0" encoding="utf-8"?>
<worksheet xmlns="http://schemas.openxmlformats.org/spreadsheetml/2006/main" xmlns:r="http://schemas.openxmlformats.org/officeDocument/2006/relationships">
  <sheetPr codeName="Sheet5"/>
  <dimension ref="A1:X40"/>
  <sheetViews>
    <sheetView zoomScalePageLayoutView="0" workbookViewId="0" topLeftCell="A1">
      <selection activeCell="B9" sqref="B9:K9"/>
    </sheetView>
  </sheetViews>
  <sheetFormatPr defaultColWidth="9.140625" defaultRowHeight="15"/>
  <cols>
    <col min="1" max="1" width="4.7109375" style="0" customWidth="1"/>
    <col min="2" max="2" width="41.421875" style="0" customWidth="1"/>
    <col min="4" max="4" width="11.140625" style="0" customWidth="1"/>
    <col min="5" max="5" width="11.28125" style="0" customWidth="1"/>
    <col min="6" max="6" width="11.57421875" style="0" customWidth="1"/>
    <col min="7" max="8" width="9.8515625" style="0" customWidth="1"/>
    <col min="9" max="9" width="9.57421875" style="0" customWidth="1"/>
    <col min="10" max="10" width="35.00390625" style="0" customWidth="1"/>
  </cols>
  <sheetData>
    <row r="1" spans="1:21" ht="15">
      <c r="A1" s="3"/>
      <c r="B1" s="3"/>
      <c r="C1" s="3"/>
      <c r="D1" s="3"/>
      <c r="E1" s="3"/>
      <c r="F1" s="3"/>
      <c r="G1" s="3"/>
      <c r="H1" s="3"/>
      <c r="I1" s="3"/>
      <c r="J1" s="3"/>
      <c r="K1" s="3"/>
      <c r="L1" s="3"/>
      <c r="M1" s="3"/>
      <c r="N1" s="3"/>
      <c r="O1" s="3"/>
      <c r="P1" s="3"/>
      <c r="Q1" s="3"/>
      <c r="R1" s="3"/>
      <c r="S1" s="3"/>
      <c r="T1" s="3"/>
      <c r="U1" s="3"/>
    </row>
    <row r="2" spans="1:21" ht="18.75">
      <c r="A2" s="3"/>
      <c r="B2" s="54" t="s">
        <v>53</v>
      </c>
      <c r="C2" s="3"/>
      <c r="D2" s="3"/>
      <c r="E2" s="3"/>
      <c r="F2" s="3"/>
      <c r="G2" s="3"/>
      <c r="H2" s="3"/>
      <c r="I2" s="3"/>
      <c r="J2" s="3"/>
      <c r="K2" s="3"/>
      <c r="L2" s="3"/>
      <c r="M2" s="3"/>
      <c r="N2" s="3"/>
      <c r="O2" s="3"/>
      <c r="P2" s="3"/>
      <c r="Q2" s="3"/>
      <c r="R2" s="3"/>
      <c r="S2" s="3"/>
      <c r="T2" s="3"/>
      <c r="U2" s="3"/>
    </row>
    <row r="3" spans="1:21" ht="15">
      <c r="A3" s="3"/>
      <c r="B3" s="3"/>
      <c r="C3" s="3"/>
      <c r="D3" s="3"/>
      <c r="E3" s="3"/>
      <c r="F3" s="3"/>
      <c r="G3" s="3"/>
      <c r="H3" s="3"/>
      <c r="I3" s="3"/>
      <c r="J3" s="3"/>
      <c r="K3" s="3"/>
      <c r="L3" s="3"/>
      <c r="M3" s="3"/>
      <c r="N3" s="3"/>
      <c r="O3" s="3"/>
      <c r="P3" s="3"/>
      <c r="Q3" s="3"/>
      <c r="R3" s="3"/>
      <c r="S3" s="3"/>
      <c r="T3" s="3"/>
      <c r="U3" s="3"/>
    </row>
    <row r="4" spans="1:21" ht="42" customHeight="1">
      <c r="A4" s="3"/>
      <c r="B4" s="87" t="s">
        <v>54</v>
      </c>
      <c r="C4" s="87"/>
      <c r="D4" s="87"/>
      <c r="E4" s="87"/>
      <c r="F4" s="87"/>
      <c r="G4" s="87"/>
      <c r="H4" s="87"/>
      <c r="I4" s="87"/>
      <c r="J4" s="87"/>
      <c r="K4" s="55"/>
      <c r="L4" s="55"/>
      <c r="M4" s="55"/>
      <c r="N4" s="55"/>
      <c r="O4" s="55"/>
      <c r="P4" s="55"/>
      <c r="Q4" s="3"/>
      <c r="R4" s="3"/>
      <c r="S4" s="3"/>
      <c r="T4" s="3"/>
      <c r="U4" s="3"/>
    </row>
    <row r="5" spans="1:21" ht="15">
      <c r="A5" s="3"/>
      <c r="B5" s="3"/>
      <c r="C5" s="3"/>
      <c r="D5" s="3"/>
      <c r="E5" s="3"/>
      <c r="F5" s="3"/>
      <c r="G5" s="3"/>
      <c r="H5" s="3"/>
      <c r="I5" s="3"/>
      <c r="J5" s="3"/>
      <c r="K5" s="3"/>
      <c r="L5" s="3"/>
      <c r="M5" s="3"/>
      <c r="N5" s="3"/>
      <c r="O5" s="3"/>
      <c r="P5" s="3"/>
      <c r="Q5" s="3"/>
      <c r="R5" s="3"/>
      <c r="S5" s="3"/>
      <c r="T5" s="3"/>
      <c r="U5" s="3"/>
    </row>
    <row r="6" spans="1:21" ht="15.75">
      <c r="A6" s="3"/>
      <c r="B6" s="56" t="s">
        <v>55</v>
      </c>
      <c r="C6" s="3"/>
      <c r="D6" s="3"/>
      <c r="E6" s="3"/>
      <c r="F6" s="3"/>
      <c r="G6" s="3"/>
      <c r="H6" s="3"/>
      <c r="I6" s="3"/>
      <c r="J6" s="3"/>
      <c r="K6" s="3"/>
      <c r="L6" s="3"/>
      <c r="M6" s="3"/>
      <c r="N6" s="3"/>
      <c r="O6" s="3"/>
      <c r="P6" s="3"/>
      <c r="Q6" s="3"/>
      <c r="R6" s="3"/>
      <c r="S6" s="3"/>
      <c r="T6" s="3"/>
      <c r="U6" s="3"/>
    </row>
    <row r="7" spans="1:21" ht="15">
      <c r="A7" s="3"/>
      <c r="B7" s="57" t="s">
        <v>68</v>
      </c>
      <c r="C7" s="3"/>
      <c r="D7" s="3"/>
      <c r="E7" s="3"/>
      <c r="F7" s="3"/>
      <c r="G7" s="3"/>
      <c r="H7" s="3"/>
      <c r="I7" s="3"/>
      <c r="J7" s="3"/>
      <c r="K7" s="3"/>
      <c r="L7" s="3"/>
      <c r="M7" s="3"/>
      <c r="N7" s="3"/>
      <c r="O7" s="3"/>
      <c r="P7" s="3"/>
      <c r="Q7" s="3"/>
      <c r="R7" s="3"/>
      <c r="S7" s="3"/>
      <c r="T7" s="3"/>
      <c r="U7" s="3"/>
    </row>
    <row r="8" spans="1:21" ht="15">
      <c r="A8" s="3"/>
      <c r="B8" s="57"/>
      <c r="C8" s="3"/>
      <c r="D8" s="3"/>
      <c r="E8" s="3"/>
      <c r="F8" s="3"/>
      <c r="G8" s="3"/>
      <c r="H8" s="3"/>
      <c r="I8" s="3"/>
      <c r="J8" s="3"/>
      <c r="K8" s="3"/>
      <c r="L8" s="3"/>
      <c r="M8" s="3"/>
      <c r="N8" s="3"/>
      <c r="O8" s="3"/>
      <c r="P8" s="3"/>
      <c r="Q8" s="3"/>
      <c r="R8" s="3"/>
      <c r="S8" s="3"/>
      <c r="T8" s="3"/>
      <c r="U8" s="3"/>
    </row>
    <row r="9" spans="1:24" ht="47.25">
      <c r="A9" s="3"/>
      <c r="B9" s="32" t="s">
        <v>56</v>
      </c>
      <c r="C9" s="32" t="s">
        <v>58</v>
      </c>
      <c r="D9" s="32" t="s">
        <v>69</v>
      </c>
      <c r="E9" s="32" t="s">
        <v>52</v>
      </c>
      <c r="F9" s="32" t="s">
        <v>57</v>
      </c>
      <c r="G9" s="32" t="s">
        <v>61</v>
      </c>
      <c r="H9" s="32" t="s">
        <v>59</v>
      </c>
      <c r="I9" s="32" t="s">
        <v>60</v>
      </c>
      <c r="J9" s="32" t="s">
        <v>62</v>
      </c>
      <c r="K9" s="58"/>
      <c r="L9" s="58"/>
      <c r="M9" s="58"/>
      <c r="N9" s="58"/>
      <c r="O9" s="58"/>
      <c r="P9" s="58"/>
      <c r="Q9" s="58"/>
      <c r="R9" s="58"/>
      <c r="S9" s="58"/>
      <c r="T9" s="58"/>
      <c r="U9" s="58"/>
      <c r="V9" s="27"/>
      <c r="W9" s="27"/>
      <c r="X9" s="27"/>
    </row>
    <row r="10" spans="1:21" ht="33" customHeight="1">
      <c r="A10" s="3"/>
      <c r="B10" s="33" t="s">
        <v>146</v>
      </c>
      <c r="C10" s="6">
        <v>180</v>
      </c>
      <c r="D10" s="6">
        <v>2</v>
      </c>
      <c r="E10" s="6">
        <v>2</v>
      </c>
      <c r="F10" s="6">
        <v>180</v>
      </c>
      <c r="G10" s="6">
        <v>0</v>
      </c>
      <c r="H10" s="6">
        <v>0</v>
      </c>
      <c r="I10" s="6">
        <v>0</v>
      </c>
      <c r="J10" s="2"/>
      <c r="K10" s="3"/>
      <c r="L10" s="3"/>
      <c r="M10" s="3"/>
      <c r="N10" s="3"/>
      <c r="O10" s="3"/>
      <c r="P10" s="3"/>
      <c r="Q10" s="3"/>
      <c r="R10" s="3"/>
      <c r="S10" s="3"/>
      <c r="T10" s="3"/>
      <c r="U10" s="3"/>
    </row>
    <row r="11" spans="1:21" ht="33" customHeight="1">
      <c r="A11" s="3"/>
      <c r="B11" s="33" t="s">
        <v>145</v>
      </c>
      <c r="C11" s="6">
        <v>360</v>
      </c>
      <c r="D11" s="6">
        <v>5</v>
      </c>
      <c r="E11" s="6">
        <v>5</v>
      </c>
      <c r="F11" s="6">
        <v>360</v>
      </c>
      <c r="G11" s="6">
        <v>0</v>
      </c>
      <c r="H11" s="6">
        <v>0</v>
      </c>
      <c r="I11" s="6">
        <v>0</v>
      </c>
      <c r="J11" s="2"/>
      <c r="K11" s="3"/>
      <c r="L11" s="3"/>
      <c r="M11" s="3"/>
      <c r="N11" s="3"/>
      <c r="O11" s="3"/>
      <c r="P11" s="3"/>
      <c r="Q11" s="3"/>
      <c r="R11" s="3"/>
      <c r="S11" s="3"/>
      <c r="T11" s="3"/>
      <c r="U11" s="3"/>
    </row>
    <row r="12" spans="1:21" ht="33" customHeight="1">
      <c r="A12" s="3"/>
      <c r="B12" s="45"/>
      <c r="C12" s="7"/>
      <c r="D12" s="7"/>
      <c r="E12" s="7"/>
      <c r="F12" s="7"/>
      <c r="G12" s="7"/>
      <c r="H12" s="7"/>
      <c r="I12" s="7"/>
      <c r="J12" s="38"/>
      <c r="K12" s="3"/>
      <c r="L12" s="3"/>
      <c r="M12" s="3"/>
      <c r="N12" s="3"/>
      <c r="O12" s="3"/>
      <c r="P12" s="3"/>
      <c r="Q12" s="3"/>
      <c r="R12" s="3"/>
      <c r="S12" s="3"/>
      <c r="T12" s="3"/>
      <c r="U12" s="3"/>
    </row>
    <row r="13" spans="1:21" ht="33" customHeight="1">
      <c r="A13" s="3"/>
      <c r="B13" s="33" t="s">
        <v>144</v>
      </c>
      <c r="C13" s="6">
        <v>540</v>
      </c>
      <c r="D13" s="6">
        <v>7</v>
      </c>
      <c r="E13" s="6">
        <v>7</v>
      </c>
      <c r="F13" s="6">
        <v>540</v>
      </c>
      <c r="G13" s="6">
        <v>0</v>
      </c>
      <c r="H13" s="6">
        <v>0</v>
      </c>
      <c r="I13" s="6">
        <v>0</v>
      </c>
      <c r="J13" s="2"/>
      <c r="K13" s="3"/>
      <c r="L13" s="3"/>
      <c r="M13" s="3"/>
      <c r="N13" s="3"/>
      <c r="O13" s="3"/>
      <c r="P13" s="3"/>
      <c r="Q13" s="3"/>
      <c r="R13" s="3"/>
      <c r="S13" s="3"/>
      <c r="T13" s="3"/>
      <c r="U13" s="3"/>
    </row>
    <row r="14" spans="1:21" ht="33" customHeight="1">
      <c r="A14" s="3"/>
      <c r="B14" s="45"/>
      <c r="C14" s="7"/>
      <c r="D14" s="7"/>
      <c r="E14" s="7"/>
      <c r="F14" s="7"/>
      <c r="G14" s="7"/>
      <c r="H14" s="7"/>
      <c r="I14" s="7"/>
      <c r="J14" s="38"/>
      <c r="K14" s="3"/>
      <c r="L14" s="3"/>
      <c r="M14" s="3"/>
      <c r="N14" s="3"/>
      <c r="O14" s="3"/>
      <c r="P14" s="3"/>
      <c r="Q14" s="3"/>
      <c r="R14" s="3"/>
      <c r="S14" s="3"/>
      <c r="T14" s="3"/>
      <c r="U14" s="3"/>
    </row>
    <row r="15" spans="1:21" ht="33" customHeight="1">
      <c r="A15" s="3"/>
      <c r="B15" s="33" t="s">
        <v>143</v>
      </c>
      <c r="C15" s="6">
        <v>720</v>
      </c>
      <c r="D15" s="6">
        <v>10</v>
      </c>
      <c r="E15" s="6">
        <v>6</v>
      </c>
      <c r="F15" s="6">
        <v>480</v>
      </c>
      <c r="G15" s="6">
        <v>0</v>
      </c>
      <c r="H15" s="6">
        <v>0</v>
      </c>
      <c r="I15" s="6">
        <v>0</v>
      </c>
      <c r="J15" s="2"/>
      <c r="K15" s="3"/>
      <c r="L15" s="3"/>
      <c r="M15" s="3"/>
      <c r="N15" s="3"/>
      <c r="O15" s="3"/>
      <c r="P15" s="3"/>
      <c r="Q15" s="3"/>
      <c r="R15" s="3"/>
      <c r="S15" s="3"/>
      <c r="T15" s="3"/>
      <c r="U15" s="3"/>
    </row>
    <row r="16" spans="1:21" ht="33" customHeight="1">
      <c r="A16" s="3"/>
      <c r="B16" s="45"/>
      <c r="C16" s="7"/>
      <c r="D16" s="7"/>
      <c r="E16" s="7"/>
      <c r="F16" s="7"/>
      <c r="G16" s="7"/>
      <c r="H16" s="7"/>
      <c r="I16" s="7"/>
      <c r="J16" s="38"/>
      <c r="K16" s="3"/>
      <c r="L16" s="3"/>
      <c r="M16" s="3"/>
      <c r="N16" s="3"/>
      <c r="O16" s="3"/>
      <c r="P16" s="3"/>
      <c r="Q16" s="3"/>
      <c r="R16" s="3"/>
      <c r="S16" s="3"/>
      <c r="T16" s="3"/>
      <c r="U16" s="3"/>
    </row>
    <row r="17" spans="1:21" ht="33" customHeight="1">
      <c r="A17" s="3"/>
      <c r="B17" s="33" t="s">
        <v>142</v>
      </c>
      <c r="C17" s="6">
        <v>1080</v>
      </c>
      <c r="D17" s="6">
        <v>15</v>
      </c>
      <c r="E17" s="6">
        <v>13</v>
      </c>
      <c r="F17" s="6">
        <v>960</v>
      </c>
      <c r="G17" s="6">
        <v>0</v>
      </c>
      <c r="H17" s="6">
        <v>0</v>
      </c>
      <c r="I17" s="6">
        <v>0</v>
      </c>
      <c r="J17" s="2"/>
      <c r="K17" s="3"/>
      <c r="L17" s="3"/>
      <c r="M17" s="3"/>
      <c r="N17" s="3"/>
      <c r="O17" s="3"/>
      <c r="P17" s="3"/>
      <c r="Q17" s="3"/>
      <c r="R17" s="3"/>
      <c r="S17" s="3"/>
      <c r="T17" s="3"/>
      <c r="U17" s="3"/>
    </row>
    <row r="18" spans="1:21" ht="33" customHeight="1">
      <c r="A18" s="3"/>
      <c r="B18" s="45"/>
      <c r="C18" s="7"/>
      <c r="D18" s="7"/>
      <c r="E18" s="7"/>
      <c r="F18" s="7"/>
      <c r="G18" s="7"/>
      <c r="H18" s="7"/>
      <c r="I18" s="7"/>
      <c r="J18" s="38"/>
      <c r="K18" s="3"/>
      <c r="L18" s="3"/>
      <c r="M18" s="3"/>
      <c r="N18" s="3"/>
      <c r="O18" s="3"/>
      <c r="P18" s="3"/>
      <c r="Q18" s="3"/>
      <c r="R18" s="3"/>
      <c r="S18" s="3"/>
      <c r="T18" s="3"/>
      <c r="U18" s="3"/>
    </row>
    <row r="19" spans="1:21" ht="33" customHeight="1">
      <c r="A19" s="3"/>
      <c r="B19" s="45"/>
      <c r="C19" s="7"/>
      <c r="D19" s="7"/>
      <c r="E19" s="7"/>
      <c r="F19" s="7"/>
      <c r="G19" s="7"/>
      <c r="H19" s="7"/>
      <c r="I19" s="7"/>
      <c r="J19" s="38"/>
      <c r="K19" s="3"/>
      <c r="L19" s="3"/>
      <c r="M19" s="3"/>
      <c r="N19" s="3"/>
      <c r="O19" s="3"/>
      <c r="P19" s="3"/>
      <c r="Q19" s="3"/>
      <c r="R19" s="3"/>
      <c r="S19" s="3"/>
      <c r="T19" s="3"/>
      <c r="U19" s="3"/>
    </row>
    <row r="20" spans="1:21" ht="15">
      <c r="A20" s="3"/>
      <c r="B20" s="3"/>
      <c r="C20" s="3"/>
      <c r="D20" s="3"/>
      <c r="E20" s="3"/>
      <c r="F20" s="3"/>
      <c r="G20" s="3"/>
      <c r="H20" s="3"/>
      <c r="I20" s="3"/>
      <c r="J20" s="3"/>
      <c r="K20" s="3"/>
      <c r="L20" s="3"/>
      <c r="M20" s="3"/>
      <c r="N20" s="3"/>
      <c r="O20" s="3"/>
      <c r="P20" s="3"/>
      <c r="Q20" s="3"/>
      <c r="R20" s="3"/>
      <c r="S20" s="3"/>
      <c r="T20" s="3"/>
      <c r="U20" s="3"/>
    </row>
    <row r="21" spans="1:21" ht="15">
      <c r="A21" s="3"/>
      <c r="B21" s="3"/>
      <c r="C21" s="3"/>
      <c r="D21" s="3"/>
      <c r="E21" s="3"/>
      <c r="F21" s="3"/>
      <c r="G21" s="3"/>
      <c r="H21" s="3"/>
      <c r="I21" s="3"/>
      <c r="J21" s="3"/>
      <c r="K21" s="3"/>
      <c r="L21" s="3"/>
      <c r="M21" s="3"/>
      <c r="N21" s="3"/>
      <c r="O21" s="3"/>
      <c r="P21" s="3"/>
      <c r="Q21" s="3"/>
      <c r="R21" s="3"/>
      <c r="S21" s="3"/>
      <c r="T21" s="3"/>
      <c r="U21" s="3"/>
    </row>
    <row r="22" spans="1:21" ht="15">
      <c r="A22" s="3"/>
      <c r="B22" s="3"/>
      <c r="C22" s="3"/>
      <c r="D22" s="3"/>
      <c r="E22" s="3"/>
      <c r="F22" s="3"/>
      <c r="G22" s="3"/>
      <c r="H22" s="3"/>
      <c r="I22" s="3"/>
      <c r="J22" s="3"/>
      <c r="K22" s="3"/>
      <c r="L22" s="3"/>
      <c r="M22" s="3"/>
      <c r="N22" s="3"/>
      <c r="O22" s="3"/>
      <c r="P22" s="3"/>
      <c r="Q22" s="3"/>
      <c r="R22" s="3"/>
      <c r="S22" s="3"/>
      <c r="T22" s="3"/>
      <c r="U22" s="3"/>
    </row>
    <row r="23" spans="1:21" ht="15">
      <c r="A23" s="3"/>
      <c r="B23" s="3"/>
      <c r="C23" s="3"/>
      <c r="D23" s="3"/>
      <c r="E23" s="3"/>
      <c r="F23" s="3"/>
      <c r="G23" s="3"/>
      <c r="H23" s="3"/>
      <c r="I23" s="3"/>
      <c r="J23" s="3"/>
      <c r="K23" s="3"/>
      <c r="L23" s="3"/>
      <c r="M23" s="3"/>
      <c r="N23" s="3"/>
      <c r="O23" s="3"/>
      <c r="P23" s="3"/>
      <c r="Q23" s="3"/>
      <c r="R23" s="3"/>
      <c r="S23" s="3"/>
      <c r="T23" s="3"/>
      <c r="U23" s="3"/>
    </row>
    <row r="24" spans="1:21" ht="15">
      <c r="A24" s="3"/>
      <c r="B24" s="3"/>
      <c r="C24" s="3"/>
      <c r="D24" s="3"/>
      <c r="E24" s="3"/>
      <c r="F24" s="3"/>
      <c r="G24" s="3"/>
      <c r="H24" s="3"/>
      <c r="I24" s="3"/>
      <c r="J24" s="3"/>
      <c r="K24" s="3"/>
      <c r="L24" s="3"/>
      <c r="M24" s="3"/>
      <c r="N24" s="3"/>
      <c r="O24" s="3"/>
      <c r="P24" s="3"/>
      <c r="Q24" s="3"/>
      <c r="R24" s="3"/>
      <c r="S24" s="3"/>
      <c r="T24" s="3"/>
      <c r="U24" s="3"/>
    </row>
    <row r="25" spans="1:21" ht="15">
      <c r="A25" s="3"/>
      <c r="B25" s="3"/>
      <c r="C25" s="3"/>
      <c r="D25" s="3"/>
      <c r="E25" s="3"/>
      <c r="F25" s="3"/>
      <c r="G25" s="3"/>
      <c r="H25" s="3"/>
      <c r="I25" s="3"/>
      <c r="J25" s="3"/>
      <c r="K25" s="3"/>
      <c r="L25" s="3"/>
      <c r="M25" s="3"/>
      <c r="N25" s="3"/>
      <c r="O25" s="3"/>
      <c r="P25" s="3"/>
      <c r="Q25" s="3"/>
      <c r="R25" s="3"/>
      <c r="S25" s="3"/>
      <c r="T25" s="3"/>
      <c r="U25" s="3"/>
    </row>
    <row r="26" spans="1:21" ht="15">
      <c r="A26" s="3"/>
      <c r="B26" s="3"/>
      <c r="C26" s="3"/>
      <c r="D26" s="3"/>
      <c r="E26" s="3"/>
      <c r="F26" s="3"/>
      <c r="G26" s="3"/>
      <c r="H26" s="3"/>
      <c r="I26" s="3"/>
      <c r="J26" s="3"/>
      <c r="K26" s="3"/>
      <c r="L26" s="3"/>
      <c r="M26" s="3"/>
      <c r="N26" s="3"/>
      <c r="O26" s="3"/>
      <c r="P26" s="3"/>
      <c r="Q26" s="3"/>
      <c r="R26" s="3"/>
      <c r="S26" s="3"/>
      <c r="T26" s="3"/>
      <c r="U26" s="3"/>
    </row>
    <row r="27" spans="1:21" ht="15">
      <c r="A27" s="3"/>
      <c r="B27" s="3"/>
      <c r="C27" s="3"/>
      <c r="D27" s="3"/>
      <c r="E27" s="3"/>
      <c r="F27" s="3"/>
      <c r="G27" s="3"/>
      <c r="H27" s="3"/>
      <c r="I27" s="3"/>
      <c r="J27" s="3"/>
      <c r="K27" s="3"/>
      <c r="L27" s="3"/>
      <c r="M27" s="3"/>
      <c r="N27" s="3"/>
      <c r="O27" s="3"/>
      <c r="P27" s="3"/>
      <c r="Q27" s="3"/>
      <c r="R27" s="3"/>
      <c r="S27" s="3"/>
      <c r="T27" s="3"/>
      <c r="U27" s="3"/>
    </row>
    <row r="28" spans="1:21" ht="15">
      <c r="A28" s="3"/>
      <c r="B28" s="3"/>
      <c r="C28" s="3"/>
      <c r="D28" s="3"/>
      <c r="E28" s="3"/>
      <c r="F28" s="3"/>
      <c r="G28" s="3"/>
      <c r="H28" s="3"/>
      <c r="I28" s="3"/>
      <c r="J28" s="3"/>
      <c r="K28" s="3"/>
      <c r="L28" s="3"/>
      <c r="M28" s="3"/>
      <c r="N28" s="3"/>
      <c r="O28" s="3"/>
      <c r="P28" s="3"/>
      <c r="Q28" s="3"/>
      <c r="R28" s="3"/>
      <c r="S28" s="3"/>
      <c r="T28" s="3"/>
      <c r="U28" s="3"/>
    </row>
    <row r="29" spans="1:21" ht="15">
      <c r="A29" s="3"/>
      <c r="B29" s="3"/>
      <c r="C29" s="3"/>
      <c r="D29" s="3"/>
      <c r="E29" s="3"/>
      <c r="F29" s="3"/>
      <c r="G29" s="3"/>
      <c r="H29" s="3"/>
      <c r="I29" s="3"/>
      <c r="J29" s="3"/>
      <c r="K29" s="3"/>
      <c r="L29" s="3"/>
      <c r="M29" s="3"/>
      <c r="N29" s="3"/>
      <c r="O29" s="3"/>
      <c r="P29" s="3"/>
      <c r="Q29" s="3"/>
      <c r="R29" s="3"/>
      <c r="S29" s="3"/>
      <c r="T29" s="3"/>
      <c r="U29" s="3"/>
    </row>
    <row r="30" spans="1:21" ht="15">
      <c r="A30" s="3"/>
      <c r="B30" s="3"/>
      <c r="C30" s="3"/>
      <c r="D30" s="3"/>
      <c r="E30" s="3"/>
      <c r="F30" s="3"/>
      <c r="G30" s="3"/>
      <c r="H30" s="3"/>
      <c r="I30" s="3"/>
      <c r="J30" s="3"/>
      <c r="K30" s="3"/>
      <c r="L30" s="3"/>
      <c r="M30" s="3"/>
      <c r="N30" s="3"/>
      <c r="O30" s="3"/>
      <c r="P30" s="3"/>
      <c r="Q30" s="3"/>
      <c r="R30" s="3"/>
      <c r="S30" s="3"/>
      <c r="T30" s="3"/>
      <c r="U30" s="3"/>
    </row>
    <row r="31" spans="1:21" ht="15">
      <c r="A31" s="3"/>
      <c r="B31" s="3"/>
      <c r="C31" s="3"/>
      <c r="D31" s="3"/>
      <c r="E31" s="3"/>
      <c r="F31" s="3"/>
      <c r="G31" s="3"/>
      <c r="H31" s="3"/>
      <c r="I31" s="3"/>
      <c r="J31" s="3"/>
      <c r="K31" s="3"/>
      <c r="L31" s="3"/>
      <c r="M31" s="3"/>
      <c r="N31" s="3"/>
      <c r="O31" s="3"/>
      <c r="P31" s="3"/>
      <c r="Q31" s="3"/>
      <c r="R31" s="3"/>
      <c r="S31" s="3"/>
      <c r="T31" s="3"/>
      <c r="U31" s="3"/>
    </row>
    <row r="32" spans="1:21" ht="15">
      <c r="A32" s="3"/>
      <c r="B32" s="3"/>
      <c r="C32" s="3"/>
      <c r="D32" s="3"/>
      <c r="E32" s="3"/>
      <c r="F32" s="3"/>
      <c r="G32" s="3"/>
      <c r="H32" s="3"/>
      <c r="I32" s="3"/>
      <c r="J32" s="3"/>
      <c r="K32" s="3"/>
      <c r="L32" s="3"/>
      <c r="M32" s="3"/>
      <c r="N32" s="3"/>
      <c r="O32" s="3"/>
      <c r="P32" s="3"/>
      <c r="Q32" s="3"/>
      <c r="R32" s="3"/>
      <c r="S32" s="3"/>
      <c r="T32" s="3"/>
      <c r="U32" s="3"/>
    </row>
    <row r="33" spans="1:21" ht="15">
      <c r="A33" s="3"/>
      <c r="B33" s="3"/>
      <c r="C33" s="3"/>
      <c r="D33" s="3"/>
      <c r="E33" s="3"/>
      <c r="F33" s="3"/>
      <c r="G33" s="3"/>
      <c r="H33" s="3"/>
      <c r="I33" s="3"/>
      <c r="J33" s="3"/>
      <c r="K33" s="3"/>
      <c r="L33" s="3"/>
      <c r="M33" s="3"/>
      <c r="N33" s="3"/>
      <c r="O33" s="3"/>
      <c r="P33" s="3"/>
      <c r="Q33" s="3"/>
      <c r="R33" s="3"/>
      <c r="S33" s="3"/>
      <c r="T33" s="3"/>
      <c r="U33" s="3"/>
    </row>
    <row r="34" spans="1:21" ht="15">
      <c r="A34" s="3"/>
      <c r="B34" s="3"/>
      <c r="C34" s="3"/>
      <c r="D34" s="3"/>
      <c r="E34" s="3"/>
      <c r="F34" s="3"/>
      <c r="G34" s="3"/>
      <c r="H34" s="3"/>
      <c r="I34" s="3"/>
      <c r="J34" s="3"/>
      <c r="K34" s="3"/>
      <c r="L34" s="3"/>
      <c r="M34" s="3"/>
      <c r="N34" s="3"/>
      <c r="O34" s="3"/>
      <c r="P34" s="3"/>
      <c r="Q34" s="3"/>
      <c r="R34" s="3"/>
      <c r="S34" s="3"/>
      <c r="T34" s="3"/>
      <c r="U34" s="3"/>
    </row>
    <row r="35" spans="1:21" ht="15">
      <c r="A35" s="3"/>
      <c r="B35" s="3"/>
      <c r="C35" s="3"/>
      <c r="D35" s="3"/>
      <c r="E35" s="3"/>
      <c r="F35" s="3"/>
      <c r="G35" s="3"/>
      <c r="H35" s="3"/>
      <c r="I35" s="3"/>
      <c r="J35" s="3"/>
      <c r="K35" s="3"/>
      <c r="L35" s="3"/>
      <c r="M35" s="3"/>
      <c r="N35" s="3"/>
      <c r="O35" s="3"/>
      <c r="P35" s="3"/>
      <c r="Q35" s="3"/>
      <c r="R35" s="3"/>
      <c r="S35" s="3"/>
      <c r="T35" s="3"/>
      <c r="U35" s="3"/>
    </row>
    <row r="36" spans="1:10" ht="15">
      <c r="A36" s="3"/>
      <c r="B36" s="3"/>
      <c r="C36" s="3"/>
      <c r="D36" s="3"/>
      <c r="E36" s="3"/>
      <c r="F36" s="3"/>
      <c r="G36" s="3"/>
      <c r="H36" s="3"/>
      <c r="I36" s="3"/>
      <c r="J36" s="3"/>
    </row>
    <row r="37" spans="1:10" ht="15">
      <c r="A37" s="3"/>
      <c r="B37" s="3"/>
      <c r="C37" s="3"/>
      <c r="D37" s="3"/>
      <c r="E37" s="3"/>
      <c r="F37" s="3"/>
      <c r="G37" s="3"/>
      <c r="H37" s="3"/>
      <c r="I37" s="3"/>
      <c r="J37" s="3"/>
    </row>
    <row r="38" spans="1:10" ht="15">
      <c r="A38" s="3"/>
      <c r="B38" s="3"/>
      <c r="C38" s="3"/>
      <c r="D38" s="3"/>
      <c r="E38" s="3"/>
      <c r="F38" s="3"/>
      <c r="G38" s="3"/>
      <c r="H38" s="3"/>
      <c r="I38" s="3"/>
      <c r="J38" s="3"/>
    </row>
    <row r="39" ht="15">
      <c r="A39" s="3"/>
    </row>
    <row r="40" ht="15">
      <c r="A40" s="3"/>
    </row>
  </sheetData>
  <sheetProtection/>
  <mergeCells count="1">
    <mergeCell ref="B4:J4"/>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BB77"/>
  <sheetViews>
    <sheetView zoomScalePageLayoutView="0" workbookViewId="0" topLeftCell="A11">
      <selection activeCell="B9" sqref="B9:K9"/>
    </sheetView>
  </sheetViews>
  <sheetFormatPr defaultColWidth="9.140625" defaultRowHeight="15"/>
  <cols>
    <col min="1" max="1" width="4.7109375" style="0" customWidth="1"/>
    <col min="2" max="2" width="9.7109375" style="0" customWidth="1"/>
    <col min="3" max="3" width="31.28125" style="0" customWidth="1"/>
    <col min="4" max="4" width="10.28125" style="0" customWidth="1"/>
    <col min="5" max="5" width="14.28125" style="0" customWidth="1"/>
    <col min="6" max="7" width="9.8515625" style="0" customWidth="1"/>
    <col min="8" max="8" width="9.57421875" style="0" customWidth="1"/>
    <col min="9" max="9" width="13.28125" style="0" customWidth="1"/>
    <col min="11" max="11" width="9.8515625" style="0" customWidth="1"/>
    <col min="12" max="12" width="13.140625" style="0" customWidth="1"/>
  </cols>
  <sheetData>
    <row r="1" spans="1:50"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8.75">
      <c r="A2" s="3"/>
      <c r="B2" s="54" t="s">
        <v>63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42" customHeight="1">
      <c r="A4" s="3"/>
      <c r="B4" s="87" t="s">
        <v>64</v>
      </c>
      <c r="C4" s="87"/>
      <c r="D4" s="87"/>
      <c r="E4" s="87"/>
      <c r="F4" s="87"/>
      <c r="G4" s="87"/>
      <c r="H4" s="87"/>
      <c r="I4" s="87"/>
      <c r="J4" s="55"/>
      <c r="K4" s="55"/>
      <c r="L4" s="55"/>
      <c r="M4" s="55"/>
      <c r="N4" s="55"/>
      <c r="O4" s="55"/>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15.75">
      <c r="A6" s="3"/>
      <c r="B6" s="56" t="s">
        <v>65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30" customHeight="1">
      <c r="A7" s="3"/>
      <c r="B7" s="150" t="s">
        <v>92</v>
      </c>
      <c r="C7" s="150"/>
      <c r="D7" s="150"/>
      <c r="E7" s="150"/>
      <c r="F7" s="150"/>
      <c r="G7" s="150"/>
      <c r="H7" s="150"/>
      <c r="I7" s="150"/>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15.75">
      <c r="A8" s="3"/>
      <c r="B8" s="5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15.75">
      <c r="A9" s="3"/>
      <c r="B9" s="5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0" ht="127.5" customHeight="1">
      <c r="A10" s="3"/>
      <c r="B10" s="56"/>
      <c r="C10" s="3"/>
      <c r="D10" s="3"/>
      <c r="E10" s="59"/>
      <c r="F10" s="30" t="s">
        <v>146</v>
      </c>
      <c r="G10" s="30" t="s">
        <v>145</v>
      </c>
      <c r="H10" s="151" t="s">
        <v>144</v>
      </c>
      <c r="I10" s="153"/>
      <c r="J10" s="154"/>
      <c r="K10" s="151" t="s">
        <v>143</v>
      </c>
      <c r="L10" s="152"/>
      <c r="M10" s="124"/>
      <c r="N10" s="30" t="s">
        <v>142</v>
      </c>
      <c r="O10" s="36"/>
      <c r="P10" s="36"/>
      <c r="Q10" s="36"/>
      <c r="R10" s="36"/>
      <c r="S10" s="3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ht="30.75" customHeight="1">
      <c r="A11" s="3"/>
      <c r="B11" s="60" t="s">
        <v>109</v>
      </c>
      <c r="C11" s="3"/>
      <c r="E11" s="31" t="s">
        <v>67</v>
      </c>
      <c r="F11" s="31" t="s">
        <v>12</v>
      </c>
      <c r="G11" s="31" t="s">
        <v>12</v>
      </c>
      <c r="H11" s="77" t="s">
        <v>147</v>
      </c>
      <c r="I11" s="77" t="s">
        <v>148</v>
      </c>
      <c r="J11" s="77" t="s">
        <v>149</v>
      </c>
      <c r="K11" s="77" t="s">
        <v>147</v>
      </c>
      <c r="L11" s="77" t="s">
        <v>148</v>
      </c>
      <c r="M11" s="77" t="s">
        <v>149</v>
      </c>
      <c r="N11" s="31" t="s">
        <v>12</v>
      </c>
      <c r="O11" s="37"/>
      <c r="P11" s="37"/>
      <c r="Q11" s="37"/>
      <c r="R11" s="37"/>
      <c r="S11" s="37"/>
      <c r="T11" s="3"/>
      <c r="U11" s="3"/>
      <c r="V11" s="3"/>
      <c r="W11" s="149" t="s">
        <v>91</v>
      </c>
      <c r="X11" s="149"/>
      <c r="Y11" s="149"/>
      <c r="Z11" s="149"/>
      <c r="AA11" s="149"/>
      <c r="AB11" s="149"/>
      <c r="AC11" s="149"/>
      <c r="AD11" s="149"/>
      <c r="AE11" s="149"/>
      <c r="AF11" s="149"/>
      <c r="AG11" s="149"/>
      <c r="AH11" s="149"/>
      <c r="AI11" s="149"/>
      <c r="AJ11" s="149"/>
      <c r="AK11" s="149"/>
      <c r="AL11" s="149"/>
      <c r="AM11" s="149"/>
      <c r="AN11" s="149"/>
      <c r="AO11" s="3"/>
      <c r="AP11" s="3"/>
      <c r="AQ11" s="3"/>
      <c r="AR11" s="3"/>
      <c r="AS11" s="3"/>
      <c r="AT11" s="3"/>
      <c r="AU11" s="3"/>
      <c r="AV11" s="3"/>
      <c r="AW11" s="3"/>
      <c r="AX11" s="3"/>
    </row>
    <row r="12" spans="1:54" ht="57" customHeight="1" thickBot="1">
      <c r="A12" s="3"/>
      <c r="B12" s="32" t="s">
        <v>0</v>
      </c>
      <c r="C12" s="32" t="s">
        <v>66</v>
      </c>
      <c r="D12" s="32" t="s">
        <v>3</v>
      </c>
      <c r="E12" s="32" t="s">
        <v>2</v>
      </c>
      <c r="F12" s="146" t="s">
        <v>5</v>
      </c>
      <c r="G12" s="147"/>
      <c r="H12" s="147"/>
      <c r="I12" s="147"/>
      <c r="J12" s="147"/>
      <c r="K12" s="147"/>
      <c r="L12" s="147"/>
      <c r="M12" s="147"/>
      <c r="N12" s="147"/>
      <c r="O12" s="147"/>
      <c r="P12" s="147"/>
      <c r="Q12" s="147"/>
      <c r="R12" s="147"/>
      <c r="S12" s="148"/>
      <c r="T12" s="58"/>
      <c r="U12" s="58"/>
      <c r="V12" s="58"/>
      <c r="W12" s="62" t="s">
        <v>77</v>
      </c>
      <c r="X12" s="63" t="s">
        <v>78</v>
      </c>
      <c r="Y12" s="63" t="s">
        <v>79</v>
      </c>
      <c r="Z12" s="62" t="s">
        <v>80</v>
      </c>
      <c r="AA12" s="62" t="s">
        <v>81</v>
      </c>
      <c r="AB12" s="62" t="s">
        <v>82</v>
      </c>
      <c r="AC12" s="62" t="s">
        <v>83</v>
      </c>
      <c r="AD12" s="62" t="s">
        <v>84</v>
      </c>
      <c r="AE12" s="62" t="s">
        <v>85</v>
      </c>
      <c r="AF12" s="62" t="s">
        <v>86</v>
      </c>
      <c r="AG12" s="62" t="s">
        <v>87</v>
      </c>
      <c r="AH12" s="62" t="s">
        <v>6</v>
      </c>
      <c r="AI12" s="62" t="s">
        <v>88</v>
      </c>
      <c r="AJ12" s="62" t="s">
        <v>7</v>
      </c>
      <c r="AK12" s="62" t="s">
        <v>89</v>
      </c>
      <c r="AL12" s="62" t="s">
        <v>90</v>
      </c>
      <c r="AM12" s="62" t="s">
        <v>39</v>
      </c>
      <c r="AN12" s="62" t="s">
        <v>42</v>
      </c>
      <c r="AO12" s="3"/>
      <c r="AP12" s="3"/>
      <c r="AQ12" s="3"/>
      <c r="AR12" s="3"/>
      <c r="AS12" s="3"/>
      <c r="AT12" s="3"/>
      <c r="AU12" s="3"/>
      <c r="AV12" s="3"/>
      <c r="AW12" s="3"/>
      <c r="AX12" s="3"/>
      <c r="AY12" s="3"/>
      <c r="AZ12" s="3"/>
      <c r="BA12" s="3"/>
      <c r="BB12" s="3"/>
    </row>
    <row r="13" spans="1:54" ht="24" customHeight="1" thickBot="1">
      <c r="A13" s="3"/>
      <c r="B13" s="5">
        <v>1</v>
      </c>
      <c r="C13" s="1" t="s">
        <v>120</v>
      </c>
      <c r="D13" s="1">
        <v>90</v>
      </c>
      <c r="E13" s="1" t="s">
        <v>9</v>
      </c>
      <c r="F13" s="1" t="s">
        <v>6</v>
      </c>
      <c r="G13" s="1" t="s">
        <v>6</v>
      </c>
      <c r="H13" s="1" t="s">
        <v>6</v>
      </c>
      <c r="I13" s="1" t="s">
        <v>6</v>
      </c>
      <c r="J13" s="1" t="s">
        <v>6</v>
      </c>
      <c r="K13" s="1" t="s">
        <v>6</v>
      </c>
      <c r="L13" s="1" t="s">
        <v>6</v>
      </c>
      <c r="M13" s="1" t="s">
        <v>6</v>
      </c>
      <c r="N13" s="1" t="s">
        <v>6</v>
      </c>
      <c r="O13" s="37"/>
      <c r="P13" s="37"/>
      <c r="Q13" s="37"/>
      <c r="R13" s="37"/>
      <c r="S13" s="37"/>
      <c r="T13" s="3"/>
      <c r="U13" s="3"/>
      <c r="V13" s="61">
        <v>13</v>
      </c>
      <c r="W13" s="42">
        <f>IF(B13=1,"","Missing 1")</f>
      </c>
      <c r="X13" s="42"/>
      <c r="Y13" s="42">
        <f>IF($C13="Not Used","",IF(AND($C13&lt;&gt;"",$D13=""),"Missing Data",IF(OR($D13=30,$D13=60,$D13=90,$D13=120),"","Check value")))</f>
      </c>
      <c r="Z13" s="42"/>
      <c r="AA13" s="42">
        <f>IF($C13="Not Used","",IF(AND($C13&lt;&gt;"",F13=""),"Missing",IF(OR(F13="M",F13="PO",F13="O",F13="O*",F13="---",F13=""),"","Check Data")))</f>
      </c>
      <c r="AB13" s="42">
        <f aca="true" t="shared" si="0" ref="AB13:AN28">IF($C13="Not Used","",IF(AND($C13&lt;&gt;"",G13=""),"Missing",IF(OR(G13="M",G13="PO",G13="O",G13="O*",G13="---",G13=""),"","Check Data")))</f>
      </c>
      <c r="AC13" s="46">
        <f t="shared" si="0"/>
      </c>
      <c r="AD13" s="42">
        <f t="shared" si="0"/>
      </c>
      <c r="AE13" s="46">
        <f t="shared" si="0"/>
      </c>
      <c r="AF13" s="42">
        <f t="shared" si="0"/>
      </c>
      <c r="AG13" s="42">
        <f t="shared" si="0"/>
      </c>
      <c r="AH13" s="46">
        <f t="shared" si="0"/>
      </c>
      <c r="AI13" s="42">
        <f t="shared" si="0"/>
      </c>
      <c r="AJ13" s="46" t="str">
        <f t="shared" si="0"/>
        <v>Missing</v>
      </c>
      <c r="AK13" s="46" t="str">
        <f t="shared" si="0"/>
        <v>Missing</v>
      </c>
      <c r="AL13" s="46" t="str">
        <f t="shared" si="0"/>
        <v>Missing</v>
      </c>
      <c r="AM13" s="46" t="str">
        <f t="shared" si="0"/>
        <v>Missing</v>
      </c>
      <c r="AN13" s="46" t="str">
        <f t="shared" si="0"/>
        <v>Missing</v>
      </c>
      <c r="AO13" s="3"/>
      <c r="AP13" s="3"/>
      <c r="AQ13" s="3"/>
      <c r="AR13" s="3"/>
      <c r="AS13" s="3"/>
      <c r="AT13" s="3"/>
      <c r="AU13" s="3"/>
      <c r="AV13" s="3"/>
      <c r="AW13" s="3"/>
      <c r="AX13" s="3"/>
      <c r="AY13" s="3"/>
      <c r="AZ13" s="3"/>
      <c r="BA13" s="3"/>
      <c r="BB13" s="3"/>
    </row>
    <row r="14" spans="1:54" ht="24" customHeight="1" thickBot="1">
      <c r="A14" s="3"/>
      <c r="B14" s="5">
        <v>2</v>
      </c>
      <c r="C14" s="1" t="s">
        <v>121</v>
      </c>
      <c r="D14" s="1">
        <v>90</v>
      </c>
      <c r="E14" s="1" t="s">
        <v>9</v>
      </c>
      <c r="F14" s="1" t="s">
        <v>6</v>
      </c>
      <c r="G14" s="1" t="s">
        <v>6</v>
      </c>
      <c r="H14" s="1" t="s">
        <v>6</v>
      </c>
      <c r="I14" s="1" t="s">
        <v>6</v>
      </c>
      <c r="J14" s="1" t="s">
        <v>6</v>
      </c>
      <c r="K14" s="1" t="s">
        <v>6</v>
      </c>
      <c r="L14" s="1" t="s">
        <v>6</v>
      </c>
      <c r="M14" s="1" t="s">
        <v>6</v>
      </c>
      <c r="N14" s="1" t="s">
        <v>6</v>
      </c>
      <c r="O14" s="37"/>
      <c r="P14" s="37"/>
      <c r="Q14" s="37"/>
      <c r="R14" s="37"/>
      <c r="S14" s="37"/>
      <c r="T14" s="3"/>
      <c r="U14" s="3"/>
      <c r="V14" s="61">
        <v>14</v>
      </c>
      <c r="W14" s="42">
        <f>IF($B14=$B13+1,"","Number sequence")</f>
      </c>
      <c r="X14" s="42"/>
      <c r="Y14" s="42">
        <f aca="true" t="shared" si="1" ref="Y14:Y41">IF($C14="Not Used","",IF(AND($C14&lt;&gt;"",$D14=""),"Missing Data",IF(OR($D14=30,$D14=60,$D14=90,$D14=120),"","Check value")))</f>
      </c>
      <c r="Z14" s="42"/>
      <c r="AA14" s="42">
        <f aca="true" t="shared" si="2" ref="AA14:AA41">IF($C14="Not Used","",IF(AND($C14&lt;&gt;"",F14=""),"Missing",IF(OR(F14="M",F14="PO",F14="O",F14="O*",F14="---",F14=""),"","Check Data")))</f>
      </c>
      <c r="AB14" s="42">
        <f t="shared" si="0"/>
      </c>
      <c r="AC14" s="46">
        <f t="shared" si="0"/>
      </c>
      <c r="AD14" s="42">
        <f t="shared" si="0"/>
      </c>
      <c r="AE14" s="46">
        <f t="shared" si="0"/>
      </c>
      <c r="AF14" s="42">
        <f t="shared" si="0"/>
      </c>
      <c r="AG14" s="42">
        <f t="shared" si="0"/>
      </c>
      <c r="AH14" s="46">
        <f t="shared" si="0"/>
      </c>
      <c r="AI14" s="42">
        <f t="shared" si="0"/>
      </c>
      <c r="AJ14" s="46" t="str">
        <f t="shared" si="0"/>
        <v>Missing</v>
      </c>
      <c r="AK14" s="46" t="str">
        <f t="shared" si="0"/>
        <v>Missing</v>
      </c>
      <c r="AL14" s="46" t="str">
        <f t="shared" si="0"/>
        <v>Missing</v>
      </c>
      <c r="AM14" s="46" t="str">
        <f t="shared" si="0"/>
        <v>Missing</v>
      </c>
      <c r="AN14" s="46" t="str">
        <f t="shared" si="0"/>
        <v>Missing</v>
      </c>
      <c r="AO14" s="3"/>
      <c r="AP14" s="3"/>
      <c r="AQ14" s="3"/>
      <c r="AR14" s="3"/>
      <c r="AS14" s="3"/>
      <c r="AT14" s="3"/>
      <c r="AU14" s="3"/>
      <c r="AV14" s="3"/>
      <c r="AW14" s="3"/>
      <c r="AX14" s="3"/>
      <c r="AY14" s="3"/>
      <c r="AZ14" s="3"/>
      <c r="BA14" s="3"/>
      <c r="BB14" s="3"/>
    </row>
    <row r="15" spans="1:54" ht="24" customHeight="1" thickBot="1">
      <c r="A15" s="3"/>
      <c r="B15" s="5">
        <v>3</v>
      </c>
      <c r="C15" s="1" t="s">
        <v>122</v>
      </c>
      <c r="D15" s="1">
        <v>120</v>
      </c>
      <c r="E15" s="1" t="s">
        <v>9</v>
      </c>
      <c r="F15" s="1" t="s">
        <v>93</v>
      </c>
      <c r="G15" s="1" t="s">
        <v>93</v>
      </c>
      <c r="H15" s="1" t="s">
        <v>6</v>
      </c>
      <c r="I15" s="1" t="s">
        <v>6</v>
      </c>
      <c r="J15" s="1" t="s">
        <v>6</v>
      </c>
      <c r="K15" s="1" t="s">
        <v>6</v>
      </c>
      <c r="L15" s="1" t="s">
        <v>6</v>
      </c>
      <c r="M15" s="1" t="s">
        <v>6</v>
      </c>
      <c r="N15" s="1" t="s">
        <v>6</v>
      </c>
      <c r="O15" s="37"/>
      <c r="P15" s="37"/>
      <c r="Q15" s="37"/>
      <c r="R15" s="37"/>
      <c r="S15" s="37"/>
      <c r="T15" s="3"/>
      <c r="U15" s="3"/>
      <c r="V15" s="61">
        <v>15</v>
      </c>
      <c r="W15" s="42">
        <f aca="true" t="shared" si="3" ref="W15:W42">IF($B15=$B14+1,"","Number sequence")</f>
      </c>
      <c r="X15" s="42"/>
      <c r="Y15" s="42">
        <f t="shared" si="1"/>
      </c>
      <c r="Z15" s="42"/>
      <c r="AA15" s="42">
        <f t="shared" si="2"/>
      </c>
      <c r="AB15" s="42">
        <f t="shared" si="0"/>
      </c>
      <c r="AC15" s="46">
        <f t="shared" si="0"/>
      </c>
      <c r="AD15" s="42">
        <f t="shared" si="0"/>
      </c>
      <c r="AE15" s="46">
        <f t="shared" si="0"/>
      </c>
      <c r="AF15" s="42">
        <f t="shared" si="0"/>
      </c>
      <c r="AG15" s="42">
        <f t="shared" si="0"/>
      </c>
      <c r="AH15" s="46">
        <f t="shared" si="0"/>
      </c>
      <c r="AI15" s="42">
        <f t="shared" si="0"/>
      </c>
      <c r="AJ15" s="46" t="str">
        <f t="shared" si="0"/>
        <v>Missing</v>
      </c>
      <c r="AK15" s="46" t="str">
        <f t="shared" si="0"/>
        <v>Missing</v>
      </c>
      <c r="AL15" s="46" t="str">
        <f t="shared" si="0"/>
        <v>Missing</v>
      </c>
      <c r="AM15" s="46" t="str">
        <f t="shared" si="0"/>
        <v>Missing</v>
      </c>
      <c r="AN15" s="46" t="str">
        <f t="shared" si="0"/>
        <v>Missing</v>
      </c>
      <c r="AO15" s="3"/>
      <c r="AP15" s="3"/>
      <c r="AQ15" s="3"/>
      <c r="AR15" s="3"/>
      <c r="AS15" s="3"/>
      <c r="AT15" s="3"/>
      <c r="AU15" s="3"/>
      <c r="AV15" s="3"/>
      <c r="AW15" s="3"/>
      <c r="AX15" s="3"/>
      <c r="AY15" s="3"/>
      <c r="AZ15" s="3"/>
      <c r="BA15" s="3"/>
      <c r="BB15" s="3"/>
    </row>
    <row r="16" spans="1:54" ht="24" customHeight="1" thickBot="1">
      <c r="A16" s="3"/>
      <c r="B16" s="5">
        <v>4</v>
      </c>
      <c r="C16" s="1" t="s">
        <v>123</v>
      </c>
      <c r="D16" s="1">
        <v>60</v>
      </c>
      <c r="E16" s="1" t="s">
        <v>10</v>
      </c>
      <c r="F16" s="1" t="s">
        <v>93</v>
      </c>
      <c r="G16" s="1" t="s">
        <v>93</v>
      </c>
      <c r="H16" s="1" t="s">
        <v>6</v>
      </c>
      <c r="I16" s="1" t="s">
        <v>93</v>
      </c>
      <c r="J16" s="1" t="s">
        <v>93</v>
      </c>
      <c r="K16" s="1" t="s">
        <v>7</v>
      </c>
      <c r="L16" s="1" t="s">
        <v>93</v>
      </c>
      <c r="M16" s="1" t="s">
        <v>7</v>
      </c>
      <c r="N16" s="1" t="s">
        <v>6</v>
      </c>
      <c r="O16" s="37"/>
      <c r="P16" s="37"/>
      <c r="Q16" s="37"/>
      <c r="R16" s="37"/>
      <c r="S16" s="37"/>
      <c r="T16" s="3"/>
      <c r="U16" s="3"/>
      <c r="V16" s="61">
        <v>16</v>
      </c>
      <c r="W16" s="42">
        <f t="shared" si="3"/>
      </c>
      <c r="X16" s="42"/>
      <c r="Y16" s="42">
        <f t="shared" si="1"/>
      </c>
      <c r="Z16" s="42"/>
      <c r="AA16" s="42">
        <f t="shared" si="2"/>
      </c>
      <c r="AB16" s="42">
        <f t="shared" si="0"/>
      </c>
      <c r="AC16" s="46">
        <f t="shared" si="0"/>
      </c>
      <c r="AD16" s="42">
        <f t="shared" si="0"/>
      </c>
      <c r="AE16" s="46">
        <f t="shared" si="0"/>
      </c>
      <c r="AF16" s="42">
        <f t="shared" si="0"/>
      </c>
      <c r="AG16" s="42">
        <f t="shared" si="0"/>
      </c>
      <c r="AH16" s="46">
        <f t="shared" si="0"/>
      </c>
      <c r="AI16" s="42">
        <f t="shared" si="0"/>
      </c>
      <c r="AJ16" s="46" t="str">
        <f t="shared" si="0"/>
        <v>Missing</v>
      </c>
      <c r="AK16" s="46" t="str">
        <f t="shared" si="0"/>
        <v>Missing</v>
      </c>
      <c r="AL16" s="46" t="str">
        <f t="shared" si="0"/>
        <v>Missing</v>
      </c>
      <c r="AM16" s="46" t="str">
        <f t="shared" si="0"/>
        <v>Missing</v>
      </c>
      <c r="AN16" s="46" t="str">
        <f t="shared" si="0"/>
        <v>Missing</v>
      </c>
      <c r="AO16" s="3"/>
      <c r="AP16" s="3"/>
      <c r="AQ16" s="3"/>
      <c r="AR16" s="3"/>
      <c r="AS16" s="3"/>
      <c r="AT16" s="3"/>
      <c r="AU16" s="3"/>
      <c r="AV16" s="3"/>
      <c r="AW16" s="3"/>
      <c r="AX16" s="3"/>
      <c r="AY16" s="3"/>
      <c r="AZ16" s="3"/>
      <c r="BA16" s="3"/>
      <c r="BB16" s="3"/>
    </row>
    <row r="17" spans="1:54" ht="24" customHeight="1" thickBot="1">
      <c r="A17" s="3"/>
      <c r="B17" s="5">
        <v>5</v>
      </c>
      <c r="C17" s="1" t="s">
        <v>124</v>
      </c>
      <c r="D17" s="1">
        <v>60</v>
      </c>
      <c r="E17" s="1" t="s">
        <v>10</v>
      </c>
      <c r="F17" s="1" t="s">
        <v>93</v>
      </c>
      <c r="G17" s="1" t="s">
        <v>93</v>
      </c>
      <c r="H17" s="1" t="s">
        <v>6</v>
      </c>
      <c r="I17" s="1" t="s">
        <v>93</v>
      </c>
      <c r="J17" s="1" t="s">
        <v>93</v>
      </c>
      <c r="K17" s="1" t="s">
        <v>6</v>
      </c>
      <c r="L17" s="1" t="s">
        <v>93</v>
      </c>
      <c r="M17" s="1" t="s">
        <v>93</v>
      </c>
      <c r="N17" s="1" t="s">
        <v>6</v>
      </c>
      <c r="O17" s="37"/>
      <c r="P17" s="37"/>
      <c r="Q17" s="37"/>
      <c r="R17" s="37"/>
      <c r="S17" s="37"/>
      <c r="T17" s="3"/>
      <c r="U17" s="3"/>
      <c r="V17" s="61">
        <v>17</v>
      </c>
      <c r="W17" s="42">
        <f t="shared" si="3"/>
      </c>
      <c r="X17" s="42"/>
      <c r="Y17" s="42">
        <f t="shared" si="1"/>
      </c>
      <c r="Z17" s="42"/>
      <c r="AA17" s="42">
        <f t="shared" si="2"/>
      </c>
      <c r="AB17" s="42">
        <f t="shared" si="0"/>
      </c>
      <c r="AC17" s="46">
        <f t="shared" si="0"/>
      </c>
      <c r="AD17" s="42">
        <f t="shared" si="0"/>
      </c>
      <c r="AE17" s="46">
        <f t="shared" si="0"/>
      </c>
      <c r="AF17" s="42">
        <f t="shared" si="0"/>
      </c>
      <c r="AG17" s="42">
        <f t="shared" si="0"/>
      </c>
      <c r="AH17" s="46">
        <f t="shared" si="0"/>
      </c>
      <c r="AI17" s="42">
        <f t="shared" si="0"/>
      </c>
      <c r="AJ17" s="46" t="str">
        <f t="shared" si="0"/>
        <v>Missing</v>
      </c>
      <c r="AK17" s="46" t="str">
        <f t="shared" si="0"/>
        <v>Missing</v>
      </c>
      <c r="AL17" s="46" t="str">
        <f t="shared" si="0"/>
        <v>Missing</v>
      </c>
      <c r="AM17" s="46" t="str">
        <f t="shared" si="0"/>
        <v>Missing</v>
      </c>
      <c r="AN17" s="46" t="str">
        <f t="shared" si="0"/>
        <v>Missing</v>
      </c>
      <c r="AO17" s="3"/>
      <c r="AP17" s="3"/>
      <c r="AQ17" s="3"/>
      <c r="AR17" s="3"/>
      <c r="AS17" s="3"/>
      <c r="AT17" s="3"/>
      <c r="AU17" s="3"/>
      <c r="AV17" s="3"/>
      <c r="AW17" s="3"/>
      <c r="AX17" s="3"/>
      <c r="AY17" s="3"/>
      <c r="AZ17" s="3"/>
      <c r="BA17" s="3"/>
      <c r="BB17" s="3"/>
    </row>
    <row r="18" spans="1:54" ht="24" customHeight="1" thickBot="1">
      <c r="A18" s="3"/>
      <c r="B18" s="5">
        <v>6</v>
      </c>
      <c r="C18" s="1" t="s">
        <v>125</v>
      </c>
      <c r="D18" s="1">
        <v>60</v>
      </c>
      <c r="E18" s="1" t="s">
        <v>10</v>
      </c>
      <c r="F18" s="1" t="s">
        <v>93</v>
      </c>
      <c r="G18" s="1" t="s">
        <v>6</v>
      </c>
      <c r="H18" s="1" t="s">
        <v>6</v>
      </c>
      <c r="I18" s="1" t="s">
        <v>6</v>
      </c>
      <c r="J18" s="1" t="s">
        <v>6</v>
      </c>
      <c r="K18" s="1" t="s">
        <v>6</v>
      </c>
      <c r="L18" s="1" t="s">
        <v>6</v>
      </c>
      <c r="M18" s="1" t="s">
        <v>6</v>
      </c>
      <c r="N18" s="1" t="s">
        <v>6</v>
      </c>
      <c r="O18" s="37"/>
      <c r="P18" s="37"/>
      <c r="Q18" s="37"/>
      <c r="R18" s="37"/>
      <c r="S18" s="37"/>
      <c r="T18" s="3"/>
      <c r="U18" s="3"/>
      <c r="V18" s="61">
        <v>18</v>
      </c>
      <c r="W18" s="42">
        <f t="shared" si="3"/>
      </c>
      <c r="X18" s="42"/>
      <c r="Y18" s="42">
        <f t="shared" si="1"/>
      </c>
      <c r="Z18" s="42"/>
      <c r="AA18" s="42">
        <f t="shared" si="2"/>
      </c>
      <c r="AB18" s="42">
        <f t="shared" si="0"/>
      </c>
      <c r="AC18" s="46">
        <f t="shared" si="0"/>
      </c>
      <c r="AD18" s="42">
        <f t="shared" si="0"/>
      </c>
      <c r="AE18" s="46">
        <f t="shared" si="0"/>
      </c>
      <c r="AF18" s="42">
        <f t="shared" si="0"/>
      </c>
      <c r="AG18" s="42">
        <f t="shared" si="0"/>
      </c>
      <c r="AH18" s="46">
        <f t="shared" si="0"/>
      </c>
      <c r="AI18" s="42">
        <f t="shared" si="0"/>
      </c>
      <c r="AJ18" s="46" t="str">
        <f t="shared" si="0"/>
        <v>Missing</v>
      </c>
      <c r="AK18" s="46" t="str">
        <f t="shared" si="0"/>
        <v>Missing</v>
      </c>
      <c r="AL18" s="46" t="str">
        <f t="shared" si="0"/>
        <v>Missing</v>
      </c>
      <c r="AM18" s="46" t="str">
        <f t="shared" si="0"/>
        <v>Missing</v>
      </c>
      <c r="AN18" s="46" t="str">
        <f t="shared" si="0"/>
        <v>Missing</v>
      </c>
      <c r="AO18" s="3"/>
      <c r="AP18" s="3"/>
      <c r="AQ18" s="3"/>
      <c r="AR18" s="3"/>
      <c r="AS18" s="3"/>
      <c r="AT18" s="3"/>
      <c r="AU18" s="3"/>
      <c r="AV18" s="3"/>
      <c r="AW18" s="3"/>
      <c r="AX18" s="3"/>
      <c r="AY18" s="3"/>
      <c r="AZ18" s="3"/>
      <c r="BA18" s="3"/>
      <c r="BB18" s="3"/>
    </row>
    <row r="19" spans="1:54" ht="24" customHeight="1" thickBot="1">
      <c r="A19" s="3"/>
      <c r="B19" s="5">
        <v>7</v>
      </c>
      <c r="C19" s="1" t="s">
        <v>126</v>
      </c>
      <c r="D19" s="1">
        <v>60</v>
      </c>
      <c r="E19" s="1" t="s">
        <v>10</v>
      </c>
      <c r="F19" s="1" t="s">
        <v>93</v>
      </c>
      <c r="G19" s="1" t="s">
        <v>93</v>
      </c>
      <c r="H19" s="1" t="s">
        <v>93</v>
      </c>
      <c r="I19" s="1" t="s">
        <v>93</v>
      </c>
      <c r="J19" s="1" t="s">
        <v>6</v>
      </c>
      <c r="K19" s="1" t="s">
        <v>7</v>
      </c>
      <c r="L19" s="1" t="s">
        <v>93</v>
      </c>
      <c r="M19" s="1" t="s">
        <v>7</v>
      </c>
      <c r="N19" s="1" t="s">
        <v>6</v>
      </c>
      <c r="O19" s="37"/>
      <c r="P19" s="37"/>
      <c r="Q19" s="37"/>
      <c r="R19" s="37"/>
      <c r="S19" s="37"/>
      <c r="T19" s="3"/>
      <c r="U19" s="3"/>
      <c r="V19" s="61">
        <v>19</v>
      </c>
      <c r="W19" s="42">
        <f t="shared" si="3"/>
      </c>
      <c r="X19" s="42"/>
      <c r="Y19" s="42">
        <f t="shared" si="1"/>
      </c>
      <c r="Z19" s="42"/>
      <c r="AA19" s="42">
        <f t="shared" si="2"/>
      </c>
      <c r="AB19" s="42">
        <f t="shared" si="0"/>
      </c>
      <c r="AC19" s="46">
        <f t="shared" si="0"/>
      </c>
      <c r="AD19" s="42">
        <f t="shared" si="0"/>
      </c>
      <c r="AE19" s="46">
        <f t="shared" si="0"/>
      </c>
      <c r="AF19" s="42">
        <f t="shared" si="0"/>
      </c>
      <c r="AG19" s="42">
        <f t="shared" si="0"/>
      </c>
      <c r="AH19" s="46">
        <f t="shared" si="0"/>
      </c>
      <c r="AI19" s="42">
        <f t="shared" si="0"/>
      </c>
      <c r="AJ19" s="46" t="str">
        <f t="shared" si="0"/>
        <v>Missing</v>
      </c>
      <c r="AK19" s="46" t="str">
        <f t="shared" si="0"/>
        <v>Missing</v>
      </c>
      <c r="AL19" s="46" t="str">
        <f t="shared" si="0"/>
        <v>Missing</v>
      </c>
      <c r="AM19" s="46" t="str">
        <f t="shared" si="0"/>
        <v>Missing</v>
      </c>
      <c r="AN19" s="46" t="str">
        <f t="shared" si="0"/>
        <v>Missing</v>
      </c>
      <c r="AO19" s="3"/>
      <c r="AP19" s="3"/>
      <c r="AQ19" s="3"/>
      <c r="AR19" s="3"/>
      <c r="AS19" s="3"/>
      <c r="AT19" s="3"/>
      <c r="AU19" s="3"/>
      <c r="AV19" s="3"/>
      <c r="AW19" s="3"/>
      <c r="AX19" s="3"/>
      <c r="AY19" s="3"/>
      <c r="AZ19" s="3"/>
      <c r="BA19" s="3"/>
      <c r="BB19" s="3"/>
    </row>
    <row r="20" spans="1:54" ht="24" customHeight="1" thickBot="1">
      <c r="A20" s="3"/>
      <c r="B20" s="5">
        <v>8</v>
      </c>
      <c r="C20" s="1" t="s">
        <v>127</v>
      </c>
      <c r="D20" s="1">
        <v>60</v>
      </c>
      <c r="E20" s="1" t="s">
        <v>10</v>
      </c>
      <c r="F20" s="1" t="s">
        <v>93</v>
      </c>
      <c r="G20" s="1" t="s">
        <v>93</v>
      </c>
      <c r="H20" s="1" t="s">
        <v>93</v>
      </c>
      <c r="I20" s="1" t="s">
        <v>93</v>
      </c>
      <c r="J20" s="1" t="s">
        <v>93</v>
      </c>
      <c r="K20" s="1" t="s">
        <v>7</v>
      </c>
      <c r="L20" s="1" t="s">
        <v>93</v>
      </c>
      <c r="M20" s="1" t="s">
        <v>93</v>
      </c>
      <c r="N20" s="1" t="s">
        <v>6</v>
      </c>
      <c r="O20" s="37"/>
      <c r="P20" s="37"/>
      <c r="Q20" s="37"/>
      <c r="R20" s="37"/>
      <c r="S20" s="37"/>
      <c r="T20" s="3"/>
      <c r="U20" s="3"/>
      <c r="V20" s="61">
        <v>20</v>
      </c>
      <c r="W20" s="42">
        <f t="shared" si="3"/>
      </c>
      <c r="X20" s="42"/>
      <c r="Y20" s="42">
        <f t="shared" si="1"/>
      </c>
      <c r="Z20" s="42"/>
      <c r="AA20" s="42">
        <f t="shared" si="2"/>
      </c>
      <c r="AB20" s="42">
        <f t="shared" si="0"/>
      </c>
      <c r="AC20" s="46">
        <f t="shared" si="0"/>
      </c>
      <c r="AD20" s="42">
        <f t="shared" si="0"/>
      </c>
      <c r="AE20" s="46">
        <f t="shared" si="0"/>
      </c>
      <c r="AF20" s="42">
        <f t="shared" si="0"/>
      </c>
      <c r="AG20" s="42">
        <f t="shared" si="0"/>
      </c>
      <c r="AH20" s="46">
        <f t="shared" si="0"/>
      </c>
      <c r="AI20" s="42">
        <f t="shared" si="0"/>
      </c>
      <c r="AJ20" s="46" t="str">
        <f t="shared" si="0"/>
        <v>Missing</v>
      </c>
      <c r="AK20" s="46" t="str">
        <f t="shared" si="0"/>
        <v>Missing</v>
      </c>
      <c r="AL20" s="46" t="str">
        <f t="shared" si="0"/>
        <v>Missing</v>
      </c>
      <c r="AM20" s="46" t="str">
        <f t="shared" si="0"/>
        <v>Missing</v>
      </c>
      <c r="AN20" s="46" t="str">
        <f t="shared" si="0"/>
        <v>Missing</v>
      </c>
      <c r="AO20" s="3"/>
      <c r="AP20" s="3"/>
      <c r="AQ20" s="3"/>
      <c r="AR20" s="3"/>
      <c r="AS20" s="3"/>
      <c r="AT20" s="3"/>
      <c r="AU20" s="3"/>
      <c r="AV20" s="3"/>
      <c r="AW20" s="3"/>
      <c r="AX20" s="3"/>
      <c r="AY20" s="3"/>
      <c r="AZ20" s="3"/>
      <c r="BA20" s="3"/>
      <c r="BB20" s="3"/>
    </row>
    <row r="21" spans="1:54" ht="24" customHeight="1" thickBot="1">
      <c r="A21" s="3"/>
      <c r="B21" s="5">
        <v>9</v>
      </c>
      <c r="C21" s="75" t="s">
        <v>129</v>
      </c>
      <c r="D21" s="1">
        <v>60</v>
      </c>
      <c r="E21" s="1" t="s">
        <v>9</v>
      </c>
      <c r="F21" s="1" t="s">
        <v>93</v>
      </c>
      <c r="G21" s="1" t="s">
        <v>93</v>
      </c>
      <c r="H21" s="1" t="s">
        <v>93</v>
      </c>
      <c r="I21" s="1" t="s">
        <v>93</v>
      </c>
      <c r="J21" s="1" t="s">
        <v>93</v>
      </c>
      <c r="K21" s="1" t="s">
        <v>93</v>
      </c>
      <c r="L21" s="1" t="s">
        <v>93</v>
      </c>
      <c r="M21" s="1" t="s">
        <v>93</v>
      </c>
      <c r="N21" s="1" t="s">
        <v>93</v>
      </c>
      <c r="O21" s="37"/>
      <c r="P21" s="37"/>
      <c r="Q21" s="37"/>
      <c r="R21" s="37"/>
      <c r="S21" s="37"/>
      <c r="T21" s="3"/>
      <c r="U21" s="3"/>
      <c r="V21" s="61">
        <v>21</v>
      </c>
      <c r="W21" s="42">
        <f t="shared" si="3"/>
      </c>
      <c r="X21" s="42"/>
      <c r="Y21" s="42">
        <f t="shared" si="1"/>
      </c>
      <c r="Z21" s="42"/>
      <c r="AA21" s="42">
        <f t="shared" si="2"/>
      </c>
      <c r="AB21" s="42">
        <f t="shared" si="0"/>
      </c>
      <c r="AC21" s="46">
        <f t="shared" si="0"/>
      </c>
      <c r="AD21" s="42">
        <f t="shared" si="0"/>
      </c>
      <c r="AE21" s="46">
        <f t="shared" si="0"/>
      </c>
      <c r="AF21" s="42">
        <f t="shared" si="0"/>
      </c>
      <c r="AG21" s="42">
        <f t="shared" si="0"/>
      </c>
      <c r="AH21" s="46">
        <f t="shared" si="0"/>
      </c>
      <c r="AI21" s="42">
        <f t="shared" si="0"/>
      </c>
      <c r="AJ21" s="46" t="str">
        <f t="shared" si="0"/>
        <v>Missing</v>
      </c>
      <c r="AK21" s="46" t="str">
        <f t="shared" si="0"/>
        <v>Missing</v>
      </c>
      <c r="AL21" s="46" t="str">
        <f t="shared" si="0"/>
        <v>Missing</v>
      </c>
      <c r="AM21" s="46" t="str">
        <f t="shared" si="0"/>
        <v>Missing</v>
      </c>
      <c r="AN21" s="46" t="str">
        <f t="shared" si="0"/>
        <v>Missing</v>
      </c>
      <c r="AO21" s="3"/>
      <c r="AP21" s="3"/>
      <c r="AQ21" s="3"/>
      <c r="AR21" s="3"/>
      <c r="AS21" s="3"/>
      <c r="AT21" s="3"/>
      <c r="AU21" s="3"/>
      <c r="AV21" s="3"/>
      <c r="AW21" s="3"/>
      <c r="AX21" s="3"/>
      <c r="AY21" s="3"/>
      <c r="AZ21" s="3"/>
      <c r="BA21" s="3"/>
      <c r="BB21" s="3"/>
    </row>
    <row r="22" spans="1:54" ht="24" customHeight="1" thickBot="1">
      <c r="A22" s="3"/>
      <c r="B22" s="5">
        <v>10</v>
      </c>
      <c r="C22" s="1" t="s">
        <v>130</v>
      </c>
      <c r="D22" s="1">
        <v>60</v>
      </c>
      <c r="E22" s="1" t="s">
        <v>9</v>
      </c>
      <c r="F22" s="1" t="s">
        <v>93</v>
      </c>
      <c r="G22" s="1" t="s">
        <v>93</v>
      </c>
      <c r="H22" s="1" t="s">
        <v>6</v>
      </c>
      <c r="I22" s="1" t="s">
        <v>93</v>
      </c>
      <c r="J22" s="1" t="s">
        <v>6</v>
      </c>
      <c r="K22" s="1" t="s">
        <v>6</v>
      </c>
      <c r="L22" s="1" t="s">
        <v>93</v>
      </c>
      <c r="M22" s="1" t="s">
        <v>6</v>
      </c>
      <c r="N22" s="1" t="s">
        <v>93</v>
      </c>
      <c r="O22" s="37"/>
      <c r="P22" s="37"/>
      <c r="Q22" s="37"/>
      <c r="R22" s="37"/>
      <c r="S22" s="37"/>
      <c r="T22" s="3"/>
      <c r="U22" s="3"/>
      <c r="V22" s="61">
        <v>22</v>
      </c>
      <c r="W22" s="42">
        <f t="shared" si="3"/>
      </c>
      <c r="X22" s="42"/>
      <c r="Y22" s="42">
        <f t="shared" si="1"/>
      </c>
      <c r="Z22" s="42"/>
      <c r="AA22" s="42">
        <f t="shared" si="2"/>
      </c>
      <c r="AB22" s="42">
        <f t="shared" si="0"/>
      </c>
      <c r="AC22" s="46">
        <f t="shared" si="0"/>
      </c>
      <c r="AD22" s="42">
        <f t="shared" si="0"/>
      </c>
      <c r="AE22" s="46">
        <f t="shared" si="0"/>
      </c>
      <c r="AF22" s="42">
        <f t="shared" si="0"/>
      </c>
      <c r="AG22" s="42">
        <f t="shared" si="0"/>
      </c>
      <c r="AH22" s="46">
        <f t="shared" si="0"/>
      </c>
      <c r="AI22" s="42">
        <f t="shared" si="0"/>
      </c>
      <c r="AJ22" s="46" t="str">
        <f t="shared" si="0"/>
        <v>Missing</v>
      </c>
      <c r="AK22" s="46" t="str">
        <f t="shared" si="0"/>
        <v>Missing</v>
      </c>
      <c r="AL22" s="46" t="str">
        <f t="shared" si="0"/>
        <v>Missing</v>
      </c>
      <c r="AM22" s="46" t="str">
        <f t="shared" si="0"/>
        <v>Missing</v>
      </c>
      <c r="AN22" s="46" t="str">
        <f t="shared" si="0"/>
        <v>Missing</v>
      </c>
      <c r="AO22" s="3"/>
      <c r="AP22" s="3"/>
      <c r="AQ22" s="3"/>
      <c r="AR22" s="3"/>
      <c r="AS22" s="3"/>
      <c r="AT22" s="3"/>
      <c r="AU22" s="3"/>
      <c r="AV22" s="3"/>
      <c r="AW22" s="3"/>
      <c r="AX22" s="3"/>
      <c r="AY22" s="3"/>
      <c r="AZ22" s="3"/>
      <c r="BA22" s="3"/>
      <c r="BB22" s="3"/>
    </row>
    <row r="23" spans="1:54" ht="24" customHeight="1" thickBot="1">
      <c r="A23" s="3"/>
      <c r="B23" s="5">
        <v>11</v>
      </c>
      <c r="C23" s="1" t="s">
        <v>128</v>
      </c>
      <c r="D23" s="1">
        <v>60</v>
      </c>
      <c r="E23" s="1" t="s">
        <v>10</v>
      </c>
      <c r="F23" s="1" t="s">
        <v>93</v>
      </c>
      <c r="G23" s="1" t="s">
        <v>93</v>
      </c>
      <c r="H23" s="1" t="s">
        <v>93</v>
      </c>
      <c r="I23" s="1" t="s">
        <v>93</v>
      </c>
      <c r="J23" s="1" t="s">
        <v>93</v>
      </c>
      <c r="K23" s="1" t="s">
        <v>7</v>
      </c>
      <c r="L23" s="1" t="s">
        <v>93</v>
      </c>
      <c r="M23" s="1" t="s">
        <v>93</v>
      </c>
      <c r="N23" s="1" t="s">
        <v>7</v>
      </c>
      <c r="O23" s="37"/>
      <c r="P23" s="37"/>
      <c r="Q23" s="37"/>
      <c r="R23" s="37"/>
      <c r="S23" s="37"/>
      <c r="T23" s="3"/>
      <c r="U23" s="3"/>
      <c r="V23" s="61">
        <v>23</v>
      </c>
      <c r="W23" s="42">
        <f t="shared" si="3"/>
      </c>
      <c r="X23" s="42"/>
      <c r="Y23" s="42">
        <f t="shared" si="1"/>
      </c>
      <c r="Z23" s="42"/>
      <c r="AA23" s="42">
        <f t="shared" si="2"/>
      </c>
      <c r="AB23" s="42">
        <f t="shared" si="0"/>
      </c>
      <c r="AC23" s="46">
        <f t="shared" si="0"/>
      </c>
      <c r="AD23" s="42">
        <f t="shared" si="0"/>
      </c>
      <c r="AE23" s="46">
        <f t="shared" si="0"/>
      </c>
      <c r="AF23" s="42">
        <f t="shared" si="0"/>
      </c>
      <c r="AG23" s="42">
        <f t="shared" si="0"/>
      </c>
      <c r="AH23" s="46">
        <f t="shared" si="0"/>
      </c>
      <c r="AI23" s="42">
        <f t="shared" si="0"/>
      </c>
      <c r="AJ23" s="46" t="str">
        <f t="shared" si="0"/>
        <v>Missing</v>
      </c>
      <c r="AK23" s="46" t="str">
        <f t="shared" si="0"/>
        <v>Missing</v>
      </c>
      <c r="AL23" s="46" t="str">
        <f t="shared" si="0"/>
        <v>Missing</v>
      </c>
      <c r="AM23" s="46" t="str">
        <f t="shared" si="0"/>
        <v>Missing</v>
      </c>
      <c r="AN23" s="46" t="str">
        <f t="shared" si="0"/>
        <v>Missing</v>
      </c>
      <c r="AO23" s="3"/>
      <c r="AP23" s="3"/>
      <c r="AQ23" s="3"/>
      <c r="AR23" s="3"/>
      <c r="AS23" s="3"/>
      <c r="AT23" s="3"/>
      <c r="AU23" s="3"/>
      <c r="AV23" s="3"/>
      <c r="AW23" s="3"/>
      <c r="AX23" s="3"/>
      <c r="AY23" s="3"/>
      <c r="AZ23" s="3"/>
      <c r="BA23" s="3"/>
      <c r="BB23" s="3"/>
    </row>
    <row r="24" spans="1:54" ht="24" customHeight="1" thickBot="1">
      <c r="A24" s="3"/>
      <c r="B24" s="5">
        <v>12</v>
      </c>
      <c r="C24" s="75" t="s">
        <v>129</v>
      </c>
      <c r="D24" s="1">
        <v>60</v>
      </c>
      <c r="E24" s="1" t="s">
        <v>10</v>
      </c>
      <c r="F24" s="1" t="s">
        <v>93</v>
      </c>
      <c r="G24" s="1" t="s">
        <v>93</v>
      </c>
      <c r="H24" s="1" t="s">
        <v>93</v>
      </c>
      <c r="I24" s="1" t="s">
        <v>93</v>
      </c>
      <c r="J24" s="1" t="s">
        <v>93</v>
      </c>
      <c r="K24" s="1" t="s">
        <v>93</v>
      </c>
      <c r="L24" s="1" t="s">
        <v>93</v>
      </c>
      <c r="M24" s="1" t="s">
        <v>93</v>
      </c>
      <c r="N24" s="1" t="s">
        <v>93</v>
      </c>
      <c r="O24" s="37"/>
      <c r="P24" s="37"/>
      <c r="Q24" s="37"/>
      <c r="R24" s="37"/>
      <c r="S24" s="37"/>
      <c r="T24" s="3"/>
      <c r="U24" s="3"/>
      <c r="V24" s="61">
        <v>24</v>
      </c>
      <c r="W24" s="42">
        <f t="shared" si="3"/>
      </c>
      <c r="X24" s="42"/>
      <c r="Y24" s="42">
        <f t="shared" si="1"/>
      </c>
      <c r="Z24" s="42"/>
      <c r="AA24" s="42">
        <f t="shared" si="2"/>
      </c>
      <c r="AB24" s="42">
        <f t="shared" si="0"/>
      </c>
      <c r="AC24" s="46">
        <f t="shared" si="0"/>
      </c>
      <c r="AD24" s="42">
        <f t="shared" si="0"/>
      </c>
      <c r="AE24" s="46">
        <f t="shared" si="0"/>
      </c>
      <c r="AF24" s="42">
        <f t="shared" si="0"/>
      </c>
      <c r="AG24" s="42">
        <f t="shared" si="0"/>
      </c>
      <c r="AH24" s="46">
        <f t="shared" si="0"/>
      </c>
      <c r="AI24" s="42">
        <f t="shared" si="0"/>
      </c>
      <c r="AJ24" s="46" t="str">
        <f t="shared" si="0"/>
        <v>Missing</v>
      </c>
      <c r="AK24" s="46" t="str">
        <f t="shared" si="0"/>
        <v>Missing</v>
      </c>
      <c r="AL24" s="46" t="str">
        <f t="shared" si="0"/>
        <v>Missing</v>
      </c>
      <c r="AM24" s="46" t="str">
        <f t="shared" si="0"/>
        <v>Missing</v>
      </c>
      <c r="AN24" s="46" t="str">
        <f t="shared" si="0"/>
        <v>Missing</v>
      </c>
      <c r="AO24" s="3"/>
      <c r="AP24" s="3"/>
      <c r="AQ24" s="3"/>
      <c r="AR24" s="3"/>
      <c r="AS24" s="3"/>
      <c r="AT24" s="3"/>
      <c r="AU24" s="3"/>
      <c r="AV24" s="3"/>
      <c r="AW24" s="3"/>
      <c r="AX24" s="3"/>
      <c r="AY24" s="3"/>
      <c r="AZ24" s="3"/>
      <c r="BA24" s="3"/>
      <c r="BB24" s="3"/>
    </row>
    <row r="25" spans="1:54" ht="24" customHeight="1" thickBot="1">
      <c r="A25" s="3"/>
      <c r="B25" s="5">
        <v>13</v>
      </c>
      <c r="C25" s="1" t="s">
        <v>131</v>
      </c>
      <c r="D25" s="1">
        <v>60</v>
      </c>
      <c r="E25" s="1" t="s">
        <v>10</v>
      </c>
      <c r="F25" s="1" t="s">
        <v>93</v>
      </c>
      <c r="G25" s="1" t="s">
        <v>93</v>
      </c>
      <c r="H25" s="1" t="s">
        <v>93</v>
      </c>
      <c r="I25" s="1" t="s">
        <v>6</v>
      </c>
      <c r="J25" s="1" t="s">
        <v>93</v>
      </c>
      <c r="K25" s="1" t="s">
        <v>93</v>
      </c>
      <c r="L25" s="1" t="s">
        <v>6</v>
      </c>
      <c r="M25" s="1" t="s">
        <v>93</v>
      </c>
      <c r="N25" s="1" t="s">
        <v>6</v>
      </c>
      <c r="O25" s="37"/>
      <c r="P25" s="37"/>
      <c r="Q25" s="37"/>
      <c r="R25" s="37"/>
      <c r="S25" s="37"/>
      <c r="T25" s="3"/>
      <c r="U25" s="3"/>
      <c r="V25" s="61">
        <v>25</v>
      </c>
      <c r="W25" s="42">
        <f t="shared" si="3"/>
      </c>
      <c r="X25" s="42"/>
      <c r="Y25" s="42">
        <f t="shared" si="1"/>
      </c>
      <c r="Z25" s="42"/>
      <c r="AA25" s="42">
        <f t="shared" si="2"/>
      </c>
      <c r="AB25" s="42">
        <f t="shared" si="0"/>
      </c>
      <c r="AC25" s="46">
        <f t="shared" si="0"/>
      </c>
      <c r="AD25" s="42">
        <f t="shared" si="0"/>
      </c>
      <c r="AE25" s="46">
        <f t="shared" si="0"/>
      </c>
      <c r="AF25" s="42">
        <f t="shared" si="0"/>
      </c>
      <c r="AG25" s="42">
        <f t="shared" si="0"/>
      </c>
      <c r="AH25" s="46">
        <f t="shared" si="0"/>
      </c>
      <c r="AI25" s="42">
        <f t="shared" si="0"/>
      </c>
      <c r="AJ25" s="46" t="str">
        <f t="shared" si="0"/>
        <v>Missing</v>
      </c>
      <c r="AK25" s="46" t="str">
        <f t="shared" si="0"/>
        <v>Missing</v>
      </c>
      <c r="AL25" s="46" t="str">
        <f t="shared" si="0"/>
        <v>Missing</v>
      </c>
      <c r="AM25" s="46" t="str">
        <f t="shared" si="0"/>
        <v>Missing</v>
      </c>
      <c r="AN25" s="46" t="str">
        <f t="shared" si="0"/>
        <v>Missing</v>
      </c>
      <c r="AO25" s="3"/>
      <c r="AP25" s="3"/>
      <c r="AQ25" s="3"/>
      <c r="AR25" s="3"/>
      <c r="AS25" s="3"/>
      <c r="AT25" s="3"/>
      <c r="AU25" s="3"/>
      <c r="AV25" s="3"/>
      <c r="AW25" s="3"/>
      <c r="AX25" s="3"/>
      <c r="AY25" s="3"/>
      <c r="AZ25" s="3"/>
      <c r="BA25" s="3"/>
      <c r="BB25" s="3"/>
    </row>
    <row r="26" spans="1:54" ht="24" customHeight="1" thickBot="1">
      <c r="A26" s="3"/>
      <c r="B26" s="5">
        <v>14</v>
      </c>
      <c r="C26" s="1" t="s">
        <v>132</v>
      </c>
      <c r="D26" s="1">
        <v>60</v>
      </c>
      <c r="E26" s="1" t="s">
        <v>10</v>
      </c>
      <c r="F26" s="1" t="s">
        <v>93</v>
      </c>
      <c r="G26" s="1" t="s">
        <v>93</v>
      </c>
      <c r="H26" s="1" t="s">
        <v>93</v>
      </c>
      <c r="I26" s="1" t="s">
        <v>6</v>
      </c>
      <c r="J26" s="1" t="s">
        <v>93</v>
      </c>
      <c r="K26" s="1" t="s">
        <v>93</v>
      </c>
      <c r="L26" s="1" t="s">
        <v>6</v>
      </c>
      <c r="M26" s="1" t="s">
        <v>93</v>
      </c>
      <c r="N26" s="1" t="s">
        <v>6</v>
      </c>
      <c r="O26" s="37"/>
      <c r="P26" s="37"/>
      <c r="Q26" s="37"/>
      <c r="R26" s="37"/>
      <c r="S26" s="37"/>
      <c r="T26" s="3"/>
      <c r="U26" s="3"/>
      <c r="V26" s="61">
        <v>26</v>
      </c>
      <c r="W26" s="42">
        <f t="shared" si="3"/>
      </c>
      <c r="X26" s="42"/>
      <c r="Y26" s="42">
        <f t="shared" si="1"/>
      </c>
      <c r="Z26" s="42"/>
      <c r="AA26" s="42">
        <f t="shared" si="2"/>
      </c>
      <c r="AB26" s="42">
        <f t="shared" si="0"/>
      </c>
      <c r="AC26" s="46">
        <f t="shared" si="0"/>
      </c>
      <c r="AD26" s="42">
        <f t="shared" si="0"/>
      </c>
      <c r="AE26" s="46">
        <f t="shared" si="0"/>
      </c>
      <c r="AF26" s="42">
        <f t="shared" si="0"/>
      </c>
      <c r="AG26" s="42">
        <f t="shared" si="0"/>
      </c>
      <c r="AH26" s="46">
        <f t="shared" si="0"/>
      </c>
      <c r="AI26" s="42">
        <f t="shared" si="0"/>
      </c>
      <c r="AJ26" s="46" t="str">
        <f t="shared" si="0"/>
        <v>Missing</v>
      </c>
      <c r="AK26" s="46" t="str">
        <f t="shared" si="0"/>
        <v>Missing</v>
      </c>
      <c r="AL26" s="46" t="str">
        <f t="shared" si="0"/>
        <v>Missing</v>
      </c>
      <c r="AM26" s="46" t="str">
        <f t="shared" si="0"/>
        <v>Missing</v>
      </c>
      <c r="AN26" s="46" t="str">
        <f t="shared" si="0"/>
        <v>Missing</v>
      </c>
      <c r="AO26" s="3"/>
      <c r="AP26" s="3"/>
      <c r="AQ26" s="3"/>
      <c r="AR26" s="3"/>
      <c r="AS26" s="3"/>
      <c r="AT26" s="3"/>
      <c r="AU26" s="3"/>
      <c r="AV26" s="3"/>
      <c r="AW26" s="3"/>
      <c r="AX26" s="3"/>
      <c r="AY26" s="3"/>
      <c r="AZ26" s="3"/>
      <c r="BA26" s="3"/>
      <c r="BB26" s="3"/>
    </row>
    <row r="27" spans="1:54" ht="24" customHeight="1" thickBot="1">
      <c r="A27" s="3"/>
      <c r="B27" s="5">
        <v>15</v>
      </c>
      <c r="C27" s="1" t="s">
        <v>133</v>
      </c>
      <c r="D27" s="1">
        <v>60</v>
      </c>
      <c r="E27" s="1" t="s">
        <v>10</v>
      </c>
      <c r="F27" s="1" t="s">
        <v>93</v>
      </c>
      <c r="G27" s="1" t="s">
        <v>93</v>
      </c>
      <c r="H27" s="1" t="s">
        <v>93</v>
      </c>
      <c r="I27" s="1" t="s">
        <v>93</v>
      </c>
      <c r="J27" s="1" t="s">
        <v>93</v>
      </c>
      <c r="K27" s="1" t="s">
        <v>93</v>
      </c>
      <c r="L27" s="1" t="s">
        <v>7</v>
      </c>
      <c r="M27" s="1" t="s">
        <v>93</v>
      </c>
      <c r="N27" s="1" t="s">
        <v>7</v>
      </c>
      <c r="O27" s="37"/>
      <c r="P27" s="37"/>
      <c r="Q27" s="37"/>
      <c r="R27" s="37"/>
      <c r="S27" s="37"/>
      <c r="T27" s="3"/>
      <c r="U27" s="3"/>
      <c r="V27" s="61">
        <v>27</v>
      </c>
      <c r="W27" s="42">
        <f t="shared" si="3"/>
      </c>
      <c r="X27" s="42"/>
      <c r="Y27" s="42">
        <f t="shared" si="1"/>
      </c>
      <c r="Z27" s="42"/>
      <c r="AA27" s="42">
        <f t="shared" si="2"/>
      </c>
      <c r="AB27" s="42">
        <f t="shared" si="0"/>
      </c>
      <c r="AC27" s="46">
        <f t="shared" si="0"/>
      </c>
      <c r="AD27" s="42">
        <f t="shared" si="0"/>
      </c>
      <c r="AE27" s="46">
        <f t="shared" si="0"/>
      </c>
      <c r="AF27" s="42">
        <f t="shared" si="0"/>
      </c>
      <c r="AG27" s="42">
        <f t="shared" si="0"/>
      </c>
      <c r="AH27" s="46">
        <f t="shared" si="0"/>
      </c>
      <c r="AI27" s="42">
        <f t="shared" si="0"/>
      </c>
      <c r="AJ27" s="46" t="str">
        <f t="shared" si="0"/>
        <v>Missing</v>
      </c>
      <c r="AK27" s="46" t="str">
        <f t="shared" si="0"/>
        <v>Missing</v>
      </c>
      <c r="AL27" s="46" t="str">
        <f t="shared" si="0"/>
        <v>Missing</v>
      </c>
      <c r="AM27" s="46" t="str">
        <f t="shared" si="0"/>
        <v>Missing</v>
      </c>
      <c r="AN27" s="46" t="str">
        <f t="shared" si="0"/>
        <v>Missing</v>
      </c>
      <c r="AO27" s="3"/>
      <c r="AP27" s="3"/>
      <c r="AQ27" s="3"/>
      <c r="AR27" s="3"/>
      <c r="AS27" s="3"/>
      <c r="AT27" s="3"/>
      <c r="AU27" s="3"/>
      <c r="AV27" s="3"/>
      <c r="AW27" s="3"/>
      <c r="AX27" s="3"/>
      <c r="AY27" s="3"/>
      <c r="AZ27" s="3"/>
      <c r="BA27" s="3"/>
      <c r="BB27" s="3"/>
    </row>
    <row r="28" spans="1:54" ht="24" customHeight="1" thickBot="1">
      <c r="A28" s="3"/>
      <c r="B28" s="5">
        <v>16</v>
      </c>
      <c r="C28" s="1" t="s">
        <v>134</v>
      </c>
      <c r="D28" s="1">
        <v>60</v>
      </c>
      <c r="E28" s="1" t="s">
        <v>10</v>
      </c>
      <c r="F28" s="1" t="s">
        <v>93</v>
      </c>
      <c r="G28" s="1" t="s">
        <v>93</v>
      </c>
      <c r="H28" s="1" t="s">
        <v>93</v>
      </c>
      <c r="I28" s="1" t="s">
        <v>6</v>
      </c>
      <c r="J28" s="1" t="s">
        <v>93</v>
      </c>
      <c r="K28" s="1" t="s">
        <v>93</v>
      </c>
      <c r="L28" s="1" t="s">
        <v>7</v>
      </c>
      <c r="M28" s="1" t="s">
        <v>7</v>
      </c>
      <c r="N28" s="1" t="s">
        <v>6</v>
      </c>
      <c r="O28" s="37"/>
      <c r="P28" s="37"/>
      <c r="Q28" s="37"/>
      <c r="R28" s="37"/>
      <c r="S28" s="37"/>
      <c r="T28" s="3"/>
      <c r="U28" s="3"/>
      <c r="V28" s="61">
        <v>28</v>
      </c>
      <c r="W28" s="42">
        <f t="shared" si="3"/>
      </c>
      <c r="X28" s="42"/>
      <c r="Y28" s="42">
        <f t="shared" si="1"/>
      </c>
      <c r="Z28" s="42"/>
      <c r="AA28" s="42">
        <f t="shared" si="2"/>
      </c>
      <c r="AB28" s="42">
        <f t="shared" si="0"/>
      </c>
      <c r="AC28" s="46">
        <f t="shared" si="0"/>
      </c>
      <c r="AD28" s="42">
        <f t="shared" si="0"/>
      </c>
      <c r="AE28" s="46">
        <f t="shared" si="0"/>
      </c>
      <c r="AF28" s="42">
        <f t="shared" si="0"/>
      </c>
      <c r="AG28" s="42">
        <f t="shared" si="0"/>
      </c>
      <c r="AH28" s="46">
        <f t="shared" si="0"/>
      </c>
      <c r="AI28" s="42">
        <f t="shared" si="0"/>
      </c>
      <c r="AJ28" s="46" t="str">
        <f t="shared" si="0"/>
        <v>Missing</v>
      </c>
      <c r="AK28" s="46" t="str">
        <f t="shared" si="0"/>
        <v>Missing</v>
      </c>
      <c r="AL28" s="46" t="str">
        <f t="shared" si="0"/>
        <v>Missing</v>
      </c>
      <c r="AM28" s="46" t="str">
        <f t="shared" si="0"/>
        <v>Missing</v>
      </c>
      <c r="AN28" s="46" t="str">
        <f t="shared" si="0"/>
        <v>Missing</v>
      </c>
      <c r="AO28" s="3"/>
      <c r="AP28" s="3"/>
      <c r="AQ28" s="3"/>
      <c r="AR28" s="3"/>
      <c r="AS28" s="3"/>
      <c r="AT28" s="3"/>
      <c r="AU28" s="3"/>
      <c r="AV28" s="3"/>
      <c r="AW28" s="3"/>
      <c r="AX28" s="3"/>
      <c r="AY28" s="3"/>
      <c r="AZ28" s="3"/>
      <c r="BA28" s="3"/>
      <c r="BB28" s="3"/>
    </row>
    <row r="29" spans="1:54" ht="24" customHeight="1" thickBot="1">
      <c r="A29" s="3"/>
      <c r="B29" s="5">
        <v>17</v>
      </c>
      <c r="C29" s="1" t="s">
        <v>135</v>
      </c>
      <c r="D29" s="1">
        <v>60</v>
      </c>
      <c r="E29" s="1" t="s">
        <v>10</v>
      </c>
      <c r="F29" s="1" t="s">
        <v>93</v>
      </c>
      <c r="G29" s="1" t="s">
        <v>93</v>
      </c>
      <c r="H29" s="1" t="s">
        <v>93</v>
      </c>
      <c r="I29" s="1" t="s">
        <v>93</v>
      </c>
      <c r="J29" s="1" t="s">
        <v>6</v>
      </c>
      <c r="K29" s="1" t="s">
        <v>93</v>
      </c>
      <c r="L29" s="1" t="s">
        <v>93</v>
      </c>
      <c r="M29" s="1" t="s">
        <v>6</v>
      </c>
      <c r="N29" s="1" t="s">
        <v>7</v>
      </c>
      <c r="O29" s="37"/>
      <c r="P29" s="37"/>
      <c r="Q29" s="37"/>
      <c r="R29" s="37"/>
      <c r="S29" s="37"/>
      <c r="T29" s="3"/>
      <c r="U29" s="3"/>
      <c r="V29" s="61">
        <v>29</v>
      </c>
      <c r="W29" s="42">
        <f t="shared" si="3"/>
      </c>
      <c r="X29" s="42"/>
      <c r="Y29" s="42">
        <f t="shared" si="1"/>
      </c>
      <c r="Z29" s="42"/>
      <c r="AA29" s="42">
        <f t="shared" si="2"/>
      </c>
      <c r="AB29" s="42">
        <f aca="true" t="shared" si="4" ref="AB29:AB42">IF($C29="Not Used","",IF(AND($C29&lt;&gt;"",G29=""),"Missing",IF(OR(G29="M",G29="PO",G29="O",G29="O*",G29="---",G29=""),"","Check Data")))</f>
      </c>
      <c r="AC29" s="46">
        <f aca="true" t="shared" si="5" ref="AC29:AC42">IF($C29="Not Used","",IF(AND($C29&lt;&gt;"",H29=""),"Missing",IF(OR(H29="M",H29="PO",H29="O",H29="O*",H29="---",H29=""),"","Check Data")))</f>
      </c>
      <c r="AD29" s="42">
        <f aca="true" t="shared" si="6" ref="AD29:AD42">IF($C29="Not Used","",IF(AND($C29&lt;&gt;"",I29=""),"Missing",IF(OR(I29="M",I29="PO",I29="O",I29="O*",I29="---",I29=""),"","Check Data")))</f>
      </c>
      <c r="AE29" s="46">
        <f aca="true" t="shared" si="7" ref="AE29:AE42">IF($C29="Not Used","",IF(AND($C29&lt;&gt;"",J29=""),"Missing",IF(OR(J29="M",J29="PO",J29="O",J29="O*",J29="---",J29=""),"","Check Data")))</f>
      </c>
      <c r="AF29" s="42">
        <f aca="true" t="shared" si="8" ref="AF29:AF42">IF($C29="Not Used","",IF(AND($C29&lt;&gt;"",K29=""),"Missing",IF(OR(K29="M",K29="PO",K29="O",K29="O*",K29="---",K29=""),"","Check Data")))</f>
      </c>
      <c r="AG29" s="42">
        <f aca="true" t="shared" si="9" ref="AG29:AG42">IF($C29="Not Used","",IF(AND($C29&lt;&gt;"",L29=""),"Missing",IF(OR(L29="M",L29="PO",L29="O",L29="O*",L29="---",L29=""),"","Check Data")))</f>
      </c>
      <c r="AH29" s="46">
        <f aca="true" t="shared" si="10" ref="AH29:AH42">IF($C29="Not Used","",IF(AND($C29&lt;&gt;"",M29=""),"Missing",IF(OR(M29="M",M29="PO",M29="O",M29="O*",M29="---",M29=""),"","Check Data")))</f>
      </c>
      <c r="AI29" s="42">
        <f aca="true" t="shared" si="11" ref="AI29:AI42">IF($C29="Not Used","",IF(AND($C29&lt;&gt;"",N29=""),"Missing",IF(OR(N29="M",N29="PO",N29="O",N29="O*",N29="---",N29=""),"","Check Data")))</f>
      </c>
      <c r="AJ29" s="46" t="str">
        <f aca="true" t="shared" si="12" ref="AJ29:AJ42">IF($C29="Not Used","",IF(AND($C29&lt;&gt;"",O29=""),"Missing",IF(OR(O29="M",O29="PO",O29="O",O29="O*",O29="---",O29=""),"","Check Data")))</f>
        <v>Missing</v>
      </c>
      <c r="AK29" s="46" t="str">
        <f aca="true" t="shared" si="13" ref="AK29:AK42">IF($C29="Not Used","",IF(AND($C29&lt;&gt;"",P29=""),"Missing",IF(OR(P29="M",P29="PO",P29="O",P29="O*",P29="---",P29=""),"","Check Data")))</f>
        <v>Missing</v>
      </c>
      <c r="AL29" s="46" t="str">
        <f aca="true" t="shared" si="14" ref="AL29:AL42">IF($C29="Not Used","",IF(AND($C29&lt;&gt;"",Q29=""),"Missing",IF(OR(Q29="M",Q29="PO",Q29="O",Q29="O*",Q29="---",Q29=""),"","Check Data")))</f>
        <v>Missing</v>
      </c>
      <c r="AM29" s="46" t="str">
        <f aca="true" t="shared" si="15" ref="AM29:AM42">IF($C29="Not Used","",IF(AND($C29&lt;&gt;"",R29=""),"Missing",IF(OR(R29="M",R29="PO",R29="O",R29="O*",R29="---",R29=""),"","Check Data")))</f>
        <v>Missing</v>
      </c>
      <c r="AN29" s="46" t="str">
        <f aca="true" t="shared" si="16" ref="AN29:AN42">IF($C29="Not Used","",IF(AND($C29&lt;&gt;"",S29=""),"Missing",IF(OR(S29="M",S29="PO",S29="O",S29="O*",S29="---",S29=""),"","Check Data")))</f>
        <v>Missing</v>
      </c>
      <c r="AO29" s="3"/>
      <c r="AP29" s="3"/>
      <c r="AQ29" s="3"/>
      <c r="AR29" s="3"/>
      <c r="AS29" s="3"/>
      <c r="AT29" s="3"/>
      <c r="AU29" s="3"/>
      <c r="AV29" s="3"/>
      <c r="AW29" s="3"/>
      <c r="AX29" s="3"/>
      <c r="AY29" s="3"/>
      <c r="AZ29" s="3"/>
      <c r="BA29" s="3"/>
      <c r="BB29" s="3"/>
    </row>
    <row r="30" spans="1:54" ht="24" customHeight="1" thickBot="1">
      <c r="A30" s="3"/>
      <c r="B30" s="5">
        <v>18</v>
      </c>
      <c r="C30" s="1" t="s">
        <v>136</v>
      </c>
      <c r="D30" s="1">
        <v>60</v>
      </c>
      <c r="E30" s="1" t="s">
        <v>10</v>
      </c>
      <c r="F30" s="1" t="s">
        <v>93</v>
      </c>
      <c r="G30" s="1" t="s">
        <v>6</v>
      </c>
      <c r="H30" s="1" t="s">
        <v>93</v>
      </c>
      <c r="I30" s="1" t="s">
        <v>93</v>
      </c>
      <c r="J30" s="1" t="s">
        <v>93</v>
      </c>
      <c r="K30" s="1" t="s">
        <v>7</v>
      </c>
      <c r="L30" s="1" t="s">
        <v>7</v>
      </c>
      <c r="M30" s="1" t="s">
        <v>7</v>
      </c>
      <c r="N30" s="1" t="s">
        <v>7</v>
      </c>
      <c r="O30" s="37"/>
      <c r="P30" s="37"/>
      <c r="Q30" s="37"/>
      <c r="R30" s="37"/>
      <c r="S30" s="37"/>
      <c r="T30" s="3"/>
      <c r="U30" s="3"/>
      <c r="V30" s="61">
        <v>30</v>
      </c>
      <c r="W30" s="42">
        <f t="shared" si="3"/>
      </c>
      <c r="X30" s="42"/>
      <c r="Y30" s="42">
        <f t="shared" si="1"/>
      </c>
      <c r="Z30" s="42"/>
      <c r="AA30" s="42">
        <f t="shared" si="2"/>
      </c>
      <c r="AB30" s="42">
        <f t="shared" si="4"/>
      </c>
      <c r="AC30" s="46">
        <f t="shared" si="5"/>
      </c>
      <c r="AD30" s="42">
        <f t="shared" si="6"/>
      </c>
      <c r="AE30" s="46">
        <f t="shared" si="7"/>
      </c>
      <c r="AF30" s="42">
        <f t="shared" si="8"/>
      </c>
      <c r="AG30" s="42">
        <f t="shared" si="9"/>
      </c>
      <c r="AH30" s="46">
        <f t="shared" si="10"/>
      </c>
      <c r="AI30" s="42">
        <f t="shared" si="11"/>
      </c>
      <c r="AJ30" s="46" t="str">
        <f t="shared" si="12"/>
        <v>Missing</v>
      </c>
      <c r="AK30" s="46" t="str">
        <f t="shared" si="13"/>
        <v>Missing</v>
      </c>
      <c r="AL30" s="46" t="str">
        <f t="shared" si="14"/>
        <v>Missing</v>
      </c>
      <c r="AM30" s="46" t="str">
        <f t="shared" si="15"/>
        <v>Missing</v>
      </c>
      <c r="AN30" s="46" t="str">
        <f t="shared" si="16"/>
        <v>Missing</v>
      </c>
      <c r="AO30" s="3"/>
      <c r="AP30" s="3"/>
      <c r="AQ30" s="3"/>
      <c r="AR30" s="3"/>
      <c r="AS30" s="3"/>
      <c r="AT30" s="3"/>
      <c r="AU30" s="3"/>
      <c r="AV30" s="3"/>
      <c r="AW30" s="3"/>
      <c r="AX30" s="3"/>
      <c r="AY30" s="3"/>
      <c r="AZ30" s="3"/>
      <c r="BA30" s="3"/>
      <c r="BB30" s="3"/>
    </row>
    <row r="31" spans="1:54" ht="24" customHeight="1" thickBot="1">
      <c r="A31" s="3"/>
      <c r="B31" s="5">
        <v>19</v>
      </c>
      <c r="C31" s="1" t="s">
        <v>137</v>
      </c>
      <c r="D31" s="1">
        <v>60</v>
      </c>
      <c r="E31" s="1" t="s">
        <v>10</v>
      </c>
      <c r="F31" s="1" t="s">
        <v>93</v>
      </c>
      <c r="G31" s="1" t="s">
        <v>93</v>
      </c>
      <c r="H31" s="1" t="s">
        <v>93</v>
      </c>
      <c r="I31" s="1" t="s">
        <v>93</v>
      </c>
      <c r="J31" s="1" t="s">
        <v>93</v>
      </c>
      <c r="K31" s="1" t="s">
        <v>93</v>
      </c>
      <c r="L31" s="1" t="s">
        <v>7</v>
      </c>
      <c r="M31" s="1" t="s">
        <v>7</v>
      </c>
      <c r="N31" s="1" t="s">
        <v>7</v>
      </c>
      <c r="O31" s="37"/>
      <c r="P31" s="37"/>
      <c r="Q31" s="37"/>
      <c r="R31" s="37"/>
      <c r="S31" s="37"/>
      <c r="T31" s="3"/>
      <c r="U31" s="3"/>
      <c r="V31" s="61">
        <v>31</v>
      </c>
      <c r="W31" s="42">
        <f t="shared" si="3"/>
      </c>
      <c r="X31" s="42"/>
      <c r="Y31" s="42">
        <f t="shared" si="1"/>
      </c>
      <c r="Z31" s="42"/>
      <c r="AA31" s="42">
        <f t="shared" si="2"/>
      </c>
      <c r="AB31" s="42">
        <f t="shared" si="4"/>
      </c>
      <c r="AC31" s="46">
        <f t="shared" si="5"/>
      </c>
      <c r="AD31" s="42">
        <f t="shared" si="6"/>
      </c>
      <c r="AE31" s="46">
        <f t="shared" si="7"/>
      </c>
      <c r="AF31" s="42">
        <f t="shared" si="8"/>
      </c>
      <c r="AG31" s="42">
        <f t="shared" si="9"/>
      </c>
      <c r="AH31" s="46">
        <f t="shared" si="10"/>
      </c>
      <c r="AI31" s="42">
        <f t="shared" si="11"/>
      </c>
      <c r="AJ31" s="46" t="str">
        <f t="shared" si="12"/>
        <v>Missing</v>
      </c>
      <c r="AK31" s="46" t="str">
        <f t="shared" si="13"/>
        <v>Missing</v>
      </c>
      <c r="AL31" s="46" t="str">
        <f t="shared" si="14"/>
        <v>Missing</v>
      </c>
      <c r="AM31" s="46" t="str">
        <f t="shared" si="15"/>
        <v>Missing</v>
      </c>
      <c r="AN31" s="46" t="str">
        <f t="shared" si="16"/>
        <v>Missing</v>
      </c>
      <c r="AO31" s="3"/>
      <c r="AP31" s="3"/>
      <c r="AQ31" s="3"/>
      <c r="AR31" s="3"/>
      <c r="AS31" s="3"/>
      <c r="AT31" s="3"/>
      <c r="AU31" s="3"/>
      <c r="AV31" s="3"/>
      <c r="AW31" s="3"/>
      <c r="AX31" s="3"/>
      <c r="AY31" s="3"/>
      <c r="AZ31" s="3"/>
      <c r="BA31" s="3"/>
      <c r="BB31" s="3"/>
    </row>
    <row r="32" spans="1:54" ht="24" customHeight="1" thickBot="1">
      <c r="A32" s="3"/>
      <c r="B32" s="5">
        <v>20</v>
      </c>
      <c r="C32" s="1" t="s">
        <v>138</v>
      </c>
      <c r="D32" s="1">
        <v>60</v>
      </c>
      <c r="E32" s="1" t="s">
        <v>10</v>
      </c>
      <c r="F32" s="1" t="s">
        <v>93</v>
      </c>
      <c r="G32" s="1" t="s">
        <v>93</v>
      </c>
      <c r="H32" s="1" t="s">
        <v>93</v>
      </c>
      <c r="I32" s="1" t="s">
        <v>93</v>
      </c>
      <c r="J32" s="1" t="s">
        <v>93</v>
      </c>
      <c r="K32" s="1" t="s">
        <v>93</v>
      </c>
      <c r="L32" s="1" t="s">
        <v>7</v>
      </c>
      <c r="M32" s="1" t="s">
        <v>93</v>
      </c>
      <c r="N32" s="1" t="s">
        <v>7</v>
      </c>
      <c r="O32" s="37"/>
      <c r="P32" s="37"/>
      <c r="Q32" s="37"/>
      <c r="R32" s="37"/>
      <c r="S32" s="37"/>
      <c r="T32" s="3"/>
      <c r="U32" s="3"/>
      <c r="V32" s="61">
        <v>32</v>
      </c>
      <c r="W32" s="42">
        <f t="shared" si="3"/>
      </c>
      <c r="X32" s="42"/>
      <c r="Y32" s="42">
        <f t="shared" si="1"/>
      </c>
      <c r="Z32" s="42"/>
      <c r="AA32" s="42">
        <f t="shared" si="2"/>
      </c>
      <c r="AB32" s="42">
        <f t="shared" si="4"/>
      </c>
      <c r="AC32" s="46">
        <f t="shared" si="5"/>
      </c>
      <c r="AD32" s="42">
        <f t="shared" si="6"/>
      </c>
      <c r="AE32" s="46">
        <f t="shared" si="7"/>
      </c>
      <c r="AF32" s="42">
        <f t="shared" si="8"/>
      </c>
      <c r="AG32" s="42">
        <f t="shared" si="9"/>
      </c>
      <c r="AH32" s="46">
        <f t="shared" si="10"/>
      </c>
      <c r="AI32" s="42">
        <f t="shared" si="11"/>
      </c>
      <c r="AJ32" s="46" t="str">
        <f t="shared" si="12"/>
        <v>Missing</v>
      </c>
      <c r="AK32" s="46" t="str">
        <f t="shared" si="13"/>
        <v>Missing</v>
      </c>
      <c r="AL32" s="46" t="str">
        <f t="shared" si="14"/>
        <v>Missing</v>
      </c>
      <c r="AM32" s="46" t="str">
        <f t="shared" si="15"/>
        <v>Missing</v>
      </c>
      <c r="AN32" s="46" t="str">
        <f t="shared" si="16"/>
        <v>Missing</v>
      </c>
      <c r="AO32" s="3"/>
      <c r="AP32" s="3"/>
      <c r="AQ32" s="3"/>
      <c r="AR32" s="3"/>
      <c r="AS32" s="3"/>
      <c r="AT32" s="3"/>
      <c r="AU32" s="3"/>
      <c r="AV32" s="3"/>
      <c r="AW32" s="3"/>
      <c r="AX32" s="3"/>
      <c r="AY32" s="3"/>
      <c r="AZ32" s="3"/>
      <c r="BA32" s="3"/>
      <c r="BB32" s="3"/>
    </row>
    <row r="33" spans="1:54" ht="30.75" customHeight="1" thickBot="1">
      <c r="A33" s="3"/>
      <c r="B33" s="5">
        <v>21</v>
      </c>
      <c r="C33" s="28" t="s">
        <v>141</v>
      </c>
      <c r="D33" s="1">
        <v>60</v>
      </c>
      <c r="E33" s="1" t="s">
        <v>10</v>
      </c>
      <c r="F33" s="1" t="s">
        <v>93</v>
      </c>
      <c r="G33" s="1" t="s">
        <v>6</v>
      </c>
      <c r="H33" s="1" t="s">
        <v>93</v>
      </c>
      <c r="I33" s="1" t="s">
        <v>93</v>
      </c>
      <c r="J33" s="1" t="s">
        <v>93</v>
      </c>
      <c r="K33" s="1" t="s">
        <v>93</v>
      </c>
      <c r="L33" s="1" t="s">
        <v>93</v>
      </c>
      <c r="M33" s="1" t="s">
        <v>93</v>
      </c>
      <c r="N33" s="1" t="s">
        <v>93</v>
      </c>
      <c r="O33" s="37"/>
      <c r="P33" s="37"/>
      <c r="Q33" s="37"/>
      <c r="R33" s="37"/>
      <c r="S33" s="37"/>
      <c r="T33" s="3"/>
      <c r="U33" s="3"/>
      <c r="V33" s="61">
        <v>33</v>
      </c>
      <c r="W33" s="42">
        <f t="shared" si="3"/>
      </c>
      <c r="X33" s="42"/>
      <c r="Y33" s="42">
        <f t="shared" si="1"/>
      </c>
      <c r="Z33" s="42"/>
      <c r="AA33" s="42">
        <f t="shared" si="2"/>
      </c>
      <c r="AB33" s="42">
        <f t="shared" si="4"/>
      </c>
      <c r="AC33" s="46">
        <f t="shared" si="5"/>
      </c>
      <c r="AD33" s="42">
        <f t="shared" si="6"/>
      </c>
      <c r="AE33" s="46">
        <f t="shared" si="7"/>
      </c>
      <c r="AF33" s="42">
        <f t="shared" si="8"/>
      </c>
      <c r="AG33" s="42">
        <f t="shared" si="9"/>
      </c>
      <c r="AH33" s="46">
        <f t="shared" si="10"/>
      </c>
      <c r="AI33" s="42">
        <f t="shared" si="11"/>
      </c>
      <c r="AJ33" s="46" t="str">
        <f t="shared" si="12"/>
        <v>Missing</v>
      </c>
      <c r="AK33" s="46" t="str">
        <f t="shared" si="13"/>
        <v>Missing</v>
      </c>
      <c r="AL33" s="46" t="str">
        <f t="shared" si="14"/>
        <v>Missing</v>
      </c>
      <c r="AM33" s="46" t="str">
        <f t="shared" si="15"/>
        <v>Missing</v>
      </c>
      <c r="AN33" s="46" t="str">
        <f t="shared" si="16"/>
        <v>Missing</v>
      </c>
      <c r="AO33" s="3"/>
      <c r="AP33" s="3"/>
      <c r="AQ33" s="3"/>
      <c r="AR33" s="3"/>
      <c r="AS33" s="3"/>
      <c r="AT33" s="3"/>
      <c r="AU33" s="3"/>
      <c r="AV33" s="3"/>
      <c r="AW33" s="3"/>
      <c r="AX33" s="3"/>
      <c r="AY33" s="3"/>
      <c r="AZ33" s="3"/>
      <c r="BA33" s="3"/>
      <c r="BB33" s="3"/>
    </row>
    <row r="34" spans="1:54" ht="24" customHeight="1" thickBot="1">
      <c r="A34" s="3"/>
      <c r="B34" s="5">
        <v>22</v>
      </c>
      <c r="C34" s="28" t="s">
        <v>139</v>
      </c>
      <c r="D34" s="1">
        <v>60</v>
      </c>
      <c r="E34" s="1" t="s">
        <v>9</v>
      </c>
      <c r="F34" s="1" t="s">
        <v>93</v>
      </c>
      <c r="G34" s="1" t="s">
        <v>93</v>
      </c>
      <c r="H34" s="1" t="s">
        <v>93</v>
      </c>
      <c r="I34" s="1" t="s">
        <v>93</v>
      </c>
      <c r="J34" s="1" t="s">
        <v>93</v>
      </c>
      <c r="K34" s="1" t="s">
        <v>93</v>
      </c>
      <c r="L34" s="1" t="s">
        <v>93</v>
      </c>
      <c r="M34" s="1" t="s">
        <v>93</v>
      </c>
      <c r="N34" s="1" t="s">
        <v>6</v>
      </c>
      <c r="O34" s="37"/>
      <c r="P34" s="37"/>
      <c r="Q34" s="37"/>
      <c r="R34" s="37"/>
      <c r="S34" s="37"/>
      <c r="T34" s="3"/>
      <c r="U34" s="3"/>
      <c r="V34" s="61">
        <v>34</v>
      </c>
      <c r="W34" s="42">
        <f t="shared" si="3"/>
      </c>
      <c r="X34" s="42"/>
      <c r="Y34" s="42">
        <f t="shared" si="1"/>
      </c>
      <c r="Z34" s="42"/>
      <c r="AA34" s="42">
        <f t="shared" si="2"/>
      </c>
      <c r="AB34" s="42">
        <f t="shared" si="4"/>
      </c>
      <c r="AC34" s="46">
        <f t="shared" si="5"/>
      </c>
      <c r="AD34" s="42">
        <f t="shared" si="6"/>
      </c>
      <c r="AE34" s="46">
        <f t="shared" si="7"/>
      </c>
      <c r="AF34" s="42">
        <f t="shared" si="8"/>
      </c>
      <c r="AG34" s="42">
        <f t="shared" si="9"/>
      </c>
      <c r="AH34" s="46">
        <f t="shared" si="10"/>
      </c>
      <c r="AI34" s="42">
        <f t="shared" si="11"/>
      </c>
      <c r="AJ34" s="46" t="str">
        <f t="shared" si="12"/>
        <v>Missing</v>
      </c>
      <c r="AK34" s="46" t="str">
        <f t="shared" si="13"/>
        <v>Missing</v>
      </c>
      <c r="AL34" s="46" t="str">
        <f t="shared" si="14"/>
        <v>Missing</v>
      </c>
      <c r="AM34" s="46" t="str">
        <f t="shared" si="15"/>
        <v>Missing</v>
      </c>
      <c r="AN34" s="46" t="str">
        <f t="shared" si="16"/>
        <v>Missing</v>
      </c>
      <c r="AO34" s="3"/>
      <c r="AP34" s="3"/>
      <c r="AQ34" s="3"/>
      <c r="AR34" s="3"/>
      <c r="AS34" s="3"/>
      <c r="AT34" s="3"/>
      <c r="AU34" s="3"/>
      <c r="AV34" s="3"/>
      <c r="AW34" s="3"/>
      <c r="AX34" s="3"/>
      <c r="AY34" s="3"/>
      <c r="AZ34" s="3"/>
      <c r="BA34" s="3"/>
      <c r="BB34" s="3"/>
    </row>
    <row r="35" spans="1:54" ht="24" customHeight="1" thickBot="1">
      <c r="A35" s="3"/>
      <c r="B35" s="5">
        <v>23</v>
      </c>
      <c r="C35" s="76" t="s">
        <v>140</v>
      </c>
      <c r="D35" s="1">
        <v>120</v>
      </c>
      <c r="E35" s="1" t="s">
        <v>9</v>
      </c>
      <c r="F35" s="1" t="s">
        <v>93</v>
      </c>
      <c r="G35" s="1" t="s">
        <v>93</v>
      </c>
      <c r="H35" s="1" t="s">
        <v>93</v>
      </c>
      <c r="I35" s="1" t="s">
        <v>93</v>
      </c>
      <c r="J35" s="1" t="s">
        <v>93</v>
      </c>
      <c r="K35" s="1" t="s">
        <v>93</v>
      </c>
      <c r="L35" s="1" t="s">
        <v>93</v>
      </c>
      <c r="M35" s="1" t="s">
        <v>93</v>
      </c>
      <c r="N35" s="1" t="s">
        <v>6</v>
      </c>
      <c r="O35" s="37"/>
      <c r="P35" s="37"/>
      <c r="Q35" s="37"/>
      <c r="R35" s="37"/>
      <c r="S35" s="37"/>
      <c r="T35" s="3"/>
      <c r="U35" s="3"/>
      <c r="V35" s="61">
        <v>35</v>
      </c>
      <c r="W35" s="42">
        <f t="shared" si="3"/>
      </c>
      <c r="X35" s="42"/>
      <c r="Y35" s="42">
        <f t="shared" si="1"/>
      </c>
      <c r="Z35" s="42"/>
      <c r="AA35" s="42">
        <f t="shared" si="2"/>
      </c>
      <c r="AB35" s="42">
        <f t="shared" si="4"/>
      </c>
      <c r="AC35" s="46">
        <f t="shared" si="5"/>
      </c>
      <c r="AD35" s="42">
        <f t="shared" si="6"/>
      </c>
      <c r="AE35" s="46">
        <f t="shared" si="7"/>
      </c>
      <c r="AF35" s="42">
        <f t="shared" si="8"/>
      </c>
      <c r="AG35" s="42">
        <f t="shared" si="9"/>
      </c>
      <c r="AH35" s="46">
        <f t="shared" si="10"/>
      </c>
      <c r="AI35" s="42">
        <f t="shared" si="11"/>
      </c>
      <c r="AJ35" s="46" t="str">
        <f t="shared" si="12"/>
        <v>Missing</v>
      </c>
      <c r="AK35" s="46" t="str">
        <f t="shared" si="13"/>
        <v>Missing</v>
      </c>
      <c r="AL35" s="46" t="str">
        <f t="shared" si="14"/>
        <v>Missing</v>
      </c>
      <c r="AM35" s="46" t="str">
        <f t="shared" si="15"/>
        <v>Missing</v>
      </c>
      <c r="AN35" s="46" t="str">
        <f t="shared" si="16"/>
        <v>Missing</v>
      </c>
      <c r="AO35" s="3"/>
      <c r="AP35" s="3"/>
      <c r="AQ35" s="3"/>
      <c r="AR35" s="3"/>
      <c r="AS35" s="3"/>
      <c r="AT35" s="3"/>
      <c r="AU35" s="3"/>
      <c r="AV35" s="3"/>
      <c r="AW35" s="3"/>
      <c r="AX35" s="3"/>
      <c r="AY35" s="3"/>
      <c r="AZ35" s="3"/>
      <c r="BA35" s="3"/>
      <c r="BB35" s="3"/>
    </row>
    <row r="36" spans="1:54" ht="24" customHeight="1" thickBot="1">
      <c r="A36" s="3"/>
      <c r="B36" s="34">
        <v>24</v>
      </c>
      <c r="C36" s="35" t="s">
        <v>70</v>
      </c>
      <c r="D36" s="37"/>
      <c r="E36" s="37"/>
      <c r="F36" s="37"/>
      <c r="G36" s="37"/>
      <c r="H36" s="37"/>
      <c r="I36" s="37"/>
      <c r="J36" s="37"/>
      <c r="K36" s="37"/>
      <c r="L36" s="37"/>
      <c r="M36" s="37"/>
      <c r="N36" s="37"/>
      <c r="O36" s="37"/>
      <c r="P36" s="37"/>
      <c r="Q36" s="37"/>
      <c r="R36" s="37"/>
      <c r="S36" s="37"/>
      <c r="T36" s="3"/>
      <c r="U36" s="3"/>
      <c r="V36" s="61">
        <v>36</v>
      </c>
      <c r="W36" s="42">
        <f t="shared" si="3"/>
      </c>
      <c r="X36" s="42"/>
      <c r="Y36" s="42">
        <f t="shared" si="1"/>
      </c>
      <c r="Z36" s="42"/>
      <c r="AA36" s="42">
        <f t="shared" si="2"/>
      </c>
      <c r="AB36" s="42">
        <f t="shared" si="4"/>
      </c>
      <c r="AC36" s="46">
        <f t="shared" si="5"/>
      </c>
      <c r="AD36" s="42">
        <f t="shared" si="6"/>
      </c>
      <c r="AE36" s="46">
        <f t="shared" si="7"/>
      </c>
      <c r="AF36" s="42">
        <f t="shared" si="8"/>
      </c>
      <c r="AG36" s="42">
        <f t="shared" si="9"/>
      </c>
      <c r="AH36" s="46">
        <f t="shared" si="10"/>
      </c>
      <c r="AI36" s="42">
        <f t="shared" si="11"/>
      </c>
      <c r="AJ36" s="46">
        <f t="shared" si="12"/>
      </c>
      <c r="AK36" s="46">
        <f t="shared" si="13"/>
      </c>
      <c r="AL36" s="46">
        <f t="shared" si="14"/>
      </c>
      <c r="AM36" s="46">
        <f t="shared" si="15"/>
      </c>
      <c r="AN36" s="46">
        <f t="shared" si="16"/>
      </c>
      <c r="AO36" s="3"/>
      <c r="AP36" s="3"/>
      <c r="AQ36" s="3"/>
      <c r="AR36" s="3"/>
      <c r="AS36" s="3"/>
      <c r="AT36" s="3"/>
      <c r="AU36" s="3"/>
      <c r="AV36" s="3"/>
      <c r="AW36" s="3"/>
      <c r="AX36" s="3"/>
      <c r="AY36" s="3"/>
      <c r="AZ36" s="3"/>
      <c r="BA36" s="3"/>
      <c r="BB36" s="3"/>
    </row>
    <row r="37" spans="1:54" ht="24" customHeight="1" thickBot="1">
      <c r="A37" s="3"/>
      <c r="B37" s="34">
        <v>25</v>
      </c>
      <c r="C37" s="35" t="s">
        <v>70</v>
      </c>
      <c r="D37" s="37"/>
      <c r="E37" s="37"/>
      <c r="F37" s="37"/>
      <c r="G37" s="37"/>
      <c r="H37" s="37"/>
      <c r="I37" s="37"/>
      <c r="J37" s="37"/>
      <c r="K37" s="37"/>
      <c r="L37" s="37"/>
      <c r="M37" s="37"/>
      <c r="N37" s="37"/>
      <c r="O37" s="37"/>
      <c r="P37" s="37"/>
      <c r="Q37" s="37"/>
      <c r="R37" s="37"/>
      <c r="S37" s="37"/>
      <c r="T37" s="3"/>
      <c r="U37" s="3"/>
      <c r="V37" s="61">
        <v>37</v>
      </c>
      <c r="W37" s="42">
        <f t="shared" si="3"/>
      </c>
      <c r="X37" s="42"/>
      <c r="Y37" s="42">
        <f t="shared" si="1"/>
      </c>
      <c r="Z37" s="42"/>
      <c r="AA37" s="42">
        <f t="shared" si="2"/>
      </c>
      <c r="AB37" s="42">
        <f t="shared" si="4"/>
      </c>
      <c r="AC37" s="46">
        <f t="shared" si="5"/>
      </c>
      <c r="AD37" s="42">
        <f t="shared" si="6"/>
      </c>
      <c r="AE37" s="46">
        <f t="shared" si="7"/>
      </c>
      <c r="AF37" s="42">
        <f t="shared" si="8"/>
      </c>
      <c r="AG37" s="42">
        <f t="shared" si="9"/>
      </c>
      <c r="AH37" s="46">
        <f t="shared" si="10"/>
      </c>
      <c r="AI37" s="42">
        <f t="shared" si="11"/>
      </c>
      <c r="AJ37" s="46">
        <f t="shared" si="12"/>
      </c>
      <c r="AK37" s="46">
        <f t="shared" si="13"/>
      </c>
      <c r="AL37" s="46">
        <f t="shared" si="14"/>
      </c>
      <c r="AM37" s="46">
        <f t="shared" si="15"/>
      </c>
      <c r="AN37" s="46">
        <f t="shared" si="16"/>
      </c>
      <c r="AO37" s="3"/>
      <c r="AP37" s="3"/>
      <c r="AQ37" s="3"/>
      <c r="AR37" s="3"/>
      <c r="AS37" s="3"/>
      <c r="AT37" s="3"/>
      <c r="AU37" s="3"/>
      <c r="AV37" s="3"/>
      <c r="AW37" s="3"/>
      <c r="AX37" s="3"/>
      <c r="AY37" s="3"/>
      <c r="AZ37" s="3"/>
      <c r="BA37" s="3"/>
      <c r="BB37" s="3"/>
    </row>
    <row r="38" spans="1:54" ht="24" customHeight="1" thickBot="1">
      <c r="A38" s="3"/>
      <c r="B38" s="34">
        <v>26</v>
      </c>
      <c r="C38" s="35" t="s">
        <v>70</v>
      </c>
      <c r="D38" s="37"/>
      <c r="E38" s="37"/>
      <c r="F38" s="37"/>
      <c r="G38" s="37"/>
      <c r="H38" s="37"/>
      <c r="I38" s="37"/>
      <c r="J38" s="37"/>
      <c r="K38" s="37"/>
      <c r="L38" s="37"/>
      <c r="M38" s="37"/>
      <c r="N38" s="37"/>
      <c r="O38" s="37"/>
      <c r="P38" s="37"/>
      <c r="Q38" s="37"/>
      <c r="R38" s="37"/>
      <c r="S38" s="37"/>
      <c r="T38" s="3"/>
      <c r="U38" s="3"/>
      <c r="V38" s="61">
        <v>38</v>
      </c>
      <c r="W38" s="42">
        <f t="shared" si="3"/>
      </c>
      <c r="X38" s="42"/>
      <c r="Y38" s="42">
        <f t="shared" si="1"/>
      </c>
      <c r="Z38" s="42"/>
      <c r="AA38" s="42">
        <f t="shared" si="2"/>
      </c>
      <c r="AB38" s="42">
        <f t="shared" si="4"/>
      </c>
      <c r="AC38" s="46">
        <f t="shared" si="5"/>
      </c>
      <c r="AD38" s="42">
        <f t="shared" si="6"/>
      </c>
      <c r="AE38" s="46">
        <f t="shared" si="7"/>
      </c>
      <c r="AF38" s="42">
        <f t="shared" si="8"/>
      </c>
      <c r="AG38" s="42">
        <f t="shared" si="9"/>
      </c>
      <c r="AH38" s="46">
        <f t="shared" si="10"/>
      </c>
      <c r="AI38" s="42">
        <f t="shared" si="11"/>
      </c>
      <c r="AJ38" s="46">
        <f t="shared" si="12"/>
      </c>
      <c r="AK38" s="46">
        <f t="shared" si="13"/>
      </c>
      <c r="AL38" s="46">
        <f t="shared" si="14"/>
      </c>
      <c r="AM38" s="46">
        <f t="shared" si="15"/>
      </c>
      <c r="AN38" s="46">
        <f t="shared" si="16"/>
      </c>
      <c r="AO38" s="3"/>
      <c r="AP38" s="3"/>
      <c r="AQ38" s="3"/>
      <c r="AR38" s="3"/>
      <c r="AS38" s="3"/>
      <c r="AT38" s="3"/>
      <c r="AU38" s="3"/>
      <c r="AV38" s="3"/>
      <c r="AW38" s="3"/>
      <c r="AX38" s="3"/>
      <c r="AY38" s="3"/>
      <c r="AZ38" s="3"/>
      <c r="BA38" s="3"/>
      <c r="BB38" s="3"/>
    </row>
    <row r="39" spans="1:54" ht="24" customHeight="1" thickBot="1">
      <c r="A39" s="3"/>
      <c r="B39" s="34">
        <v>27</v>
      </c>
      <c r="C39" s="35" t="s">
        <v>70</v>
      </c>
      <c r="D39" s="37"/>
      <c r="E39" s="37"/>
      <c r="F39" s="37"/>
      <c r="G39" s="37"/>
      <c r="H39" s="37"/>
      <c r="I39" s="37"/>
      <c r="J39" s="37"/>
      <c r="K39" s="37"/>
      <c r="L39" s="37"/>
      <c r="M39" s="37"/>
      <c r="N39" s="37"/>
      <c r="O39" s="37"/>
      <c r="P39" s="37"/>
      <c r="Q39" s="37"/>
      <c r="R39" s="37"/>
      <c r="S39" s="37"/>
      <c r="T39" s="3"/>
      <c r="U39" s="3"/>
      <c r="V39" s="61">
        <v>39</v>
      </c>
      <c r="W39" s="42">
        <f t="shared" si="3"/>
      </c>
      <c r="X39" s="42"/>
      <c r="Y39" s="42">
        <f t="shared" si="1"/>
      </c>
      <c r="Z39" s="42"/>
      <c r="AA39" s="42">
        <f t="shared" si="2"/>
      </c>
      <c r="AB39" s="42">
        <f t="shared" si="4"/>
      </c>
      <c r="AC39" s="46">
        <f t="shared" si="5"/>
      </c>
      <c r="AD39" s="42">
        <f t="shared" si="6"/>
      </c>
      <c r="AE39" s="46">
        <f t="shared" si="7"/>
      </c>
      <c r="AF39" s="42">
        <f t="shared" si="8"/>
      </c>
      <c r="AG39" s="42">
        <f t="shared" si="9"/>
      </c>
      <c r="AH39" s="46">
        <f t="shared" si="10"/>
      </c>
      <c r="AI39" s="42">
        <f t="shared" si="11"/>
      </c>
      <c r="AJ39" s="46">
        <f t="shared" si="12"/>
      </c>
      <c r="AK39" s="46">
        <f t="shared" si="13"/>
      </c>
      <c r="AL39" s="46">
        <f t="shared" si="14"/>
      </c>
      <c r="AM39" s="46">
        <f t="shared" si="15"/>
      </c>
      <c r="AN39" s="46">
        <f t="shared" si="16"/>
      </c>
      <c r="AO39" s="3"/>
      <c r="AP39" s="3"/>
      <c r="AQ39" s="3"/>
      <c r="AR39" s="3"/>
      <c r="AS39" s="3"/>
      <c r="AT39" s="3"/>
      <c r="AU39" s="3"/>
      <c r="AV39" s="3"/>
      <c r="AW39" s="3"/>
      <c r="AX39" s="3"/>
      <c r="AY39" s="3"/>
      <c r="AZ39" s="3"/>
      <c r="BA39" s="3"/>
      <c r="BB39" s="3"/>
    </row>
    <row r="40" spans="1:54" ht="24" customHeight="1" thickBot="1">
      <c r="A40" s="3"/>
      <c r="B40" s="34">
        <v>28</v>
      </c>
      <c r="C40" s="35" t="s">
        <v>70</v>
      </c>
      <c r="D40" s="37"/>
      <c r="E40" s="37"/>
      <c r="F40" s="37"/>
      <c r="G40" s="37"/>
      <c r="H40" s="37"/>
      <c r="I40" s="37"/>
      <c r="J40" s="37"/>
      <c r="K40" s="37"/>
      <c r="L40" s="37"/>
      <c r="M40" s="37"/>
      <c r="N40" s="37"/>
      <c r="O40" s="37"/>
      <c r="P40" s="37"/>
      <c r="Q40" s="37"/>
      <c r="R40" s="37"/>
      <c r="S40" s="37"/>
      <c r="T40" s="3"/>
      <c r="U40" s="3"/>
      <c r="V40" s="61">
        <v>40</v>
      </c>
      <c r="W40" s="42">
        <f t="shared" si="3"/>
      </c>
      <c r="X40" s="42"/>
      <c r="Y40" s="42">
        <f t="shared" si="1"/>
      </c>
      <c r="Z40" s="42"/>
      <c r="AA40" s="42">
        <f t="shared" si="2"/>
      </c>
      <c r="AB40" s="42">
        <f t="shared" si="4"/>
      </c>
      <c r="AC40" s="46">
        <f t="shared" si="5"/>
      </c>
      <c r="AD40" s="42">
        <f t="shared" si="6"/>
      </c>
      <c r="AE40" s="46">
        <f t="shared" si="7"/>
      </c>
      <c r="AF40" s="42">
        <f t="shared" si="8"/>
      </c>
      <c r="AG40" s="42">
        <f t="shared" si="9"/>
      </c>
      <c r="AH40" s="46">
        <f t="shared" si="10"/>
      </c>
      <c r="AI40" s="42">
        <f t="shared" si="11"/>
      </c>
      <c r="AJ40" s="46">
        <f t="shared" si="12"/>
      </c>
      <c r="AK40" s="46">
        <f t="shared" si="13"/>
      </c>
      <c r="AL40" s="46">
        <f t="shared" si="14"/>
      </c>
      <c r="AM40" s="46">
        <f t="shared" si="15"/>
      </c>
      <c r="AN40" s="46">
        <f t="shared" si="16"/>
      </c>
      <c r="AO40" s="3"/>
      <c r="AP40" s="3"/>
      <c r="AQ40" s="3"/>
      <c r="AR40" s="3"/>
      <c r="AS40" s="3"/>
      <c r="AT40" s="3"/>
      <c r="AU40" s="3"/>
      <c r="AV40" s="3"/>
      <c r="AW40" s="3"/>
      <c r="AX40" s="3"/>
      <c r="AY40" s="3"/>
      <c r="AZ40" s="3"/>
      <c r="BA40" s="3"/>
      <c r="BB40" s="3"/>
    </row>
    <row r="41" spans="1:54" ht="24" customHeight="1" thickBot="1">
      <c r="A41" s="3"/>
      <c r="B41" s="34">
        <v>29</v>
      </c>
      <c r="C41" s="35" t="s">
        <v>70</v>
      </c>
      <c r="D41" s="37"/>
      <c r="E41" s="37"/>
      <c r="F41" s="37"/>
      <c r="G41" s="37"/>
      <c r="H41" s="37"/>
      <c r="I41" s="37"/>
      <c r="J41" s="37"/>
      <c r="K41" s="37"/>
      <c r="L41" s="37"/>
      <c r="M41" s="37"/>
      <c r="N41" s="37"/>
      <c r="O41" s="37"/>
      <c r="P41" s="37"/>
      <c r="Q41" s="37"/>
      <c r="R41" s="37"/>
      <c r="S41" s="37"/>
      <c r="T41" s="3"/>
      <c r="U41" s="3"/>
      <c r="V41" s="61">
        <v>41</v>
      </c>
      <c r="W41" s="42">
        <f t="shared" si="3"/>
      </c>
      <c r="X41" s="42"/>
      <c r="Y41" s="42">
        <f t="shared" si="1"/>
      </c>
      <c r="Z41" s="42"/>
      <c r="AA41" s="42">
        <f t="shared" si="2"/>
      </c>
      <c r="AB41" s="42">
        <f t="shared" si="4"/>
      </c>
      <c r="AC41" s="46">
        <f t="shared" si="5"/>
      </c>
      <c r="AD41" s="42">
        <f t="shared" si="6"/>
      </c>
      <c r="AE41" s="46">
        <f t="shared" si="7"/>
      </c>
      <c r="AF41" s="42">
        <f t="shared" si="8"/>
      </c>
      <c r="AG41" s="42">
        <f t="shared" si="9"/>
      </c>
      <c r="AH41" s="46">
        <f t="shared" si="10"/>
      </c>
      <c r="AI41" s="42">
        <f t="shared" si="11"/>
      </c>
      <c r="AJ41" s="46">
        <f t="shared" si="12"/>
      </c>
      <c r="AK41" s="46">
        <f t="shared" si="13"/>
      </c>
      <c r="AL41" s="46">
        <f t="shared" si="14"/>
      </c>
      <c r="AM41" s="46">
        <f t="shared" si="15"/>
      </c>
      <c r="AN41" s="46">
        <f t="shared" si="16"/>
      </c>
      <c r="AO41" s="3"/>
      <c r="AP41" s="3"/>
      <c r="AQ41" s="3"/>
      <c r="AR41" s="3"/>
      <c r="AS41" s="3"/>
      <c r="AT41" s="3"/>
      <c r="AU41" s="3"/>
      <c r="AV41" s="3"/>
      <c r="AW41" s="3"/>
      <c r="AX41" s="3"/>
      <c r="AY41" s="3"/>
      <c r="AZ41" s="3"/>
      <c r="BA41" s="3"/>
      <c r="BB41" s="3"/>
    </row>
    <row r="42" spans="1:54" ht="24" customHeight="1" thickBot="1">
      <c r="A42" s="3"/>
      <c r="B42" s="34">
        <v>30</v>
      </c>
      <c r="C42" s="35" t="s">
        <v>70</v>
      </c>
      <c r="D42" s="37"/>
      <c r="E42" s="37"/>
      <c r="F42" s="37"/>
      <c r="G42" s="37"/>
      <c r="H42" s="37"/>
      <c r="I42" s="37"/>
      <c r="J42" s="37"/>
      <c r="K42" s="37"/>
      <c r="L42" s="37"/>
      <c r="M42" s="37"/>
      <c r="N42" s="37"/>
      <c r="O42" s="37"/>
      <c r="P42" s="37"/>
      <c r="Q42" s="37"/>
      <c r="R42" s="37"/>
      <c r="S42" s="37"/>
      <c r="T42" s="3"/>
      <c r="U42" s="3"/>
      <c r="V42" s="61">
        <v>42</v>
      </c>
      <c r="W42" s="42">
        <f t="shared" si="3"/>
      </c>
      <c r="X42" s="42"/>
      <c r="Y42" s="42">
        <f>IF($C42="Not Used","",IF(AND($C42&lt;&gt;"",$D42=""),"Missing Data",IF(OR($D42=30,$D42=60,$D42=90,$D42=120),"","Check value")))</f>
      </c>
      <c r="Z42" s="42"/>
      <c r="AA42" s="42">
        <f>IF($C42="Not Used","",IF(AND($C42&lt;&gt;"",F42=""),"Missing",IF(OR(F42="M",F42="PO",F42="O",F42="O*",F42="---",F42=""),"","Check Data")))</f>
      </c>
      <c r="AB42" s="42">
        <f t="shared" si="4"/>
      </c>
      <c r="AC42" s="46">
        <f t="shared" si="5"/>
      </c>
      <c r="AD42" s="42">
        <f t="shared" si="6"/>
      </c>
      <c r="AE42" s="46">
        <f t="shared" si="7"/>
      </c>
      <c r="AF42" s="42">
        <f t="shared" si="8"/>
      </c>
      <c r="AG42" s="42">
        <f t="shared" si="9"/>
      </c>
      <c r="AH42" s="46">
        <f t="shared" si="10"/>
      </c>
      <c r="AI42" s="42">
        <f t="shared" si="11"/>
      </c>
      <c r="AJ42" s="46">
        <f t="shared" si="12"/>
      </c>
      <c r="AK42" s="46">
        <f t="shared" si="13"/>
      </c>
      <c r="AL42" s="46">
        <f t="shared" si="14"/>
      </c>
      <c r="AM42" s="46">
        <f t="shared" si="15"/>
      </c>
      <c r="AN42" s="46">
        <f t="shared" si="16"/>
      </c>
      <c r="AO42" s="3"/>
      <c r="AP42" s="3"/>
      <c r="AQ42" s="3"/>
      <c r="AR42" s="3"/>
      <c r="AS42" s="3"/>
      <c r="AT42" s="3"/>
      <c r="AU42" s="3"/>
      <c r="AV42" s="3"/>
      <c r="AW42" s="3"/>
      <c r="AX42" s="3"/>
      <c r="AY42" s="3"/>
      <c r="AZ42" s="3"/>
      <c r="BA42" s="3"/>
      <c r="BB42" s="3"/>
    </row>
    <row r="43" spans="1:54"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ht="21.75" customHeight="1">
      <c r="A45" s="3"/>
      <c r="B45" s="3"/>
      <c r="C45" s="3"/>
      <c r="D45" s="43" t="s">
        <v>94</v>
      </c>
      <c r="E45" s="29"/>
      <c r="F45" s="44">
        <f>COUNTIF(F$13:F$42,"M")</f>
        <v>2</v>
      </c>
      <c r="G45" s="44">
        <f aca="true" t="shared" si="17" ref="G45:S45">COUNTIF(G$13:G$42,"M")</f>
        <v>5</v>
      </c>
      <c r="H45" s="44">
        <f t="shared" si="17"/>
        <v>7</v>
      </c>
      <c r="I45" s="44">
        <f t="shared" si="17"/>
        <v>7</v>
      </c>
      <c r="J45" s="44">
        <f t="shared" si="17"/>
        <v>7</v>
      </c>
      <c r="K45" s="44">
        <f t="shared" si="17"/>
        <v>6</v>
      </c>
      <c r="L45" s="44">
        <f t="shared" si="17"/>
        <v>6</v>
      </c>
      <c r="M45" s="44">
        <f t="shared" si="17"/>
        <v>6</v>
      </c>
      <c r="N45" s="44">
        <f t="shared" si="17"/>
        <v>13</v>
      </c>
      <c r="O45" s="44">
        <f t="shared" si="17"/>
        <v>0</v>
      </c>
      <c r="P45" s="44">
        <f t="shared" si="17"/>
        <v>0</v>
      </c>
      <c r="Q45" s="44">
        <f t="shared" si="17"/>
        <v>0</v>
      </c>
      <c r="R45" s="44">
        <f t="shared" si="17"/>
        <v>0</v>
      </c>
      <c r="S45" s="44">
        <f t="shared" si="17"/>
        <v>0</v>
      </c>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6" spans="1:54"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4" ht="21" customHeight="1">
      <c r="A47" s="3"/>
      <c r="B47" s="3"/>
      <c r="C47" s="3"/>
      <c r="D47" s="43" t="s">
        <v>95</v>
      </c>
      <c r="E47" s="43"/>
      <c r="F47" s="44">
        <f>COUNTIF(F$13:F$42,"PO")</f>
        <v>0</v>
      </c>
      <c r="G47" s="44">
        <f aca="true" t="shared" si="18" ref="G47:S47">COUNTIF(G$13:G$42,"PO")</f>
        <v>0</v>
      </c>
      <c r="H47" s="44">
        <f t="shared" si="18"/>
        <v>0</v>
      </c>
      <c r="I47" s="44">
        <f t="shared" si="18"/>
        <v>0</v>
      </c>
      <c r="J47" s="44">
        <f t="shared" si="18"/>
        <v>0</v>
      </c>
      <c r="K47" s="44">
        <f t="shared" si="18"/>
        <v>0</v>
      </c>
      <c r="L47" s="44">
        <f t="shared" si="18"/>
        <v>0</v>
      </c>
      <c r="M47" s="44">
        <f t="shared" si="18"/>
        <v>0</v>
      </c>
      <c r="N47" s="44">
        <f t="shared" si="18"/>
        <v>0</v>
      </c>
      <c r="O47" s="44">
        <f t="shared" si="18"/>
        <v>0</v>
      </c>
      <c r="P47" s="44">
        <f t="shared" si="18"/>
        <v>0</v>
      </c>
      <c r="Q47" s="44">
        <f t="shared" si="18"/>
        <v>0</v>
      </c>
      <c r="R47" s="44">
        <f t="shared" si="18"/>
        <v>0</v>
      </c>
      <c r="S47" s="44">
        <f t="shared" si="18"/>
        <v>0</v>
      </c>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4"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0" spans="1:54"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4"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row r="52" spans="1:54"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row>
    <row r="53" spans="1:54"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4" spans="1:54"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row>
    <row r="55" spans="1:54"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43"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2:43" ht="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2:43" ht="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3:43" ht="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3:43" ht="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3:43" ht="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3:43" ht="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row>
    <row r="67" spans="3:43" ht="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row>
    <row r="68" spans="3:43" ht="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3:43" ht="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3:43" ht="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row>
    <row r="71" spans="3:43" ht="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3:43" ht="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3:43" ht="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row>
    <row r="74" spans="3:43" ht="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3:43" ht="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3:43" ht="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3:43" ht="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sheetData>
  <sheetProtection/>
  <mergeCells count="6">
    <mergeCell ref="B4:I4"/>
    <mergeCell ref="F12:S12"/>
    <mergeCell ref="W11:AN11"/>
    <mergeCell ref="B7:I7"/>
    <mergeCell ref="K10:M10"/>
    <mergeCell ref="H10:J10"/>
  </mergeCells>
  <dataValidations count="2">
    <dataValidation type="list" allowBlank="1" showInputMessage="1" showErrorMessage="1" sqref="E13:E35">
      <formula1>ASSTYPE</formula1>
    </dataValidation>
    <dataValidation type="list" allowBlank="1" showInputMessage="1" showErrorMessage="1" sqref="M13:S42 F13:L35 D36:L42">
      <formula1>UNITTYPE</formula1>
    </dataValidation>
  </dataValidations>
  <printOptions/>
  <pageMargins left="0.25" right="0.25" top="0.75" bottom="0.75" header="0.3" footer="0.3"/>
  <pageSetup fitToHeight="1" fitToWidth="1" orientation="landscape" paperSize="9" scale="27"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BL77"/>
  <sheetViews>
    <sheetView zoomScalePageLayoutView="0" workbookViewId="0" topLeftCell="A1">
      <selection activeCell="B9" sqref="B9:K9"/>
    </sheetView>
  </sheetViews>
  <sheetFormatPr defaultColWidth="9.140625" defaultRowHeight="15"/>
  <cols>
    <col min="1" max="1" width="4.7109375" style="0" customWidth="1"/>
    <col min="2" max="3" width="41.421875" style="0" customWidth="1"/>
    <col min="5" max="5" width="11.140625" style="0" customWidth="1"/>
    <col min="6" max="6" width="11.28125" style="0" customWidth="1"/>
    <col min="7" max="7" width="11.57421875" style="0" customWidth="1"/>
    <col min="8" max="9" width="9.8515625" style="0" customWidth="1"/>
    <col min="10" max="13" width="9.57421875" style="0" customWidth="1"/>
    <col min="14" max="14" width="35.00390625" style="0" customWidth="1"/>
    <col min="15" max="15" width="14.140625" style="0" customWidth="1"/>
    <col min="16" max="16" width="13.421875" style="0" customWidth="1"/>
  </cols>
  <sheetData>
    <row r="1" spans="1:30"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8.75">
      <c r="A2" s="3"/>
      <c r="B2" s="54" t="s">
        <v>99</v>
      </c>
      <c r="C2" s="54"/>
      <c r="D2" s="3"/>
      <c r="E2" s="3"/>
      <c r="F2" s="3"/>
      <c r="G2" s="3"/>
      <c r="H2" s="3"/>
      <c r="I2" s="3"/>
      <c r="J2" s="3"/>
      <c r="K2" s="3"/>
      <c r="L2" s="3"/>
      <c r="M2" s="3"/>
      <c r="N2" s="3"/>
      <c r="O2" s="3"/>
      <c r="P2" s="3"/>
      <c r="Q2" s="3"/>
      <c r="R2" s="3"/>
      <c r="S2" s="3"/>
      <c r="T2" s="3"/>
      <c r="U2" s="3"/>
      <c r="V2" s="3"/>
      <c r="W2" s="3"/>
      <c r="X2" s="3"/>
      <c r="Y2" s="3"/>
      <c r="Z2" s="3"/>
      <c r="AA2" s="3"/>
      <c r="AB2" s="3"/>
      <c r="AC2" s="3"/>
      <c r="AD2" s="3"/>
    </row>
    <row r="3" spans="1:30"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42" customHeight="1">
      <c r="A4" s="3"/>
      <c r="B4" s="87" t="s">
        <v>100</v>
      </c>
      <c r="C4" s="87"/>
      <c r="D4" s="87"/>
      <c r="E4" s="87"/>
      <c r="F4" s="87"/>
      <c r="G4" s="87"/>
      <c r="H4" s="87"/>
      <c r="I4" s="87"/>
      <c r="J4" s="87"/>
      <c r="K4" s="87"/>
      <c r="L4" s="87"/>
      <c r="M4" s="87"/>
      <c r="N4" s="87"/>
      <c r="O4" s="55"/>
      <c r="P4" s="55"/>
      <c r="Q4" s="55"/>
      <c r="R4" s="55"/>
      <c r="S4" s="55"/>
      <c r="T4" s="55"/>
      <c r="U4" s="3"/>
      <c r="V4" s="3"/>
      <c r="W4" s="3"/>
      <c r="X4" s="3"/>
      <c r="Y4" s="3"/>
      <c r="Z4" s="3"/>
      <c r="AA4" s="3"/>
      <c r="AB4" s="3"/>
      <c r="AC4" s="3"/>
      <c r="AD4" s="3"/>
    </row>
    <row r="5" spans="1:30"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5.75">
      <c r="A6" s="3"/>
      <c r="B6" s="56" t="s">
        <v>101</v>
      </c>
      <c r="C6" s="56"/>
      <c r="D6" s="3"/>
      <c r="E6" s="3"/>
      <c r="F6" s="3"/>
      <c r="G6" s="3"/>
      <c r="H6" s="3"/>
      <c r="I6" s="3"/>
      <c r="J6" s="3"/>
      <c r="K6" s="3"/>
      <c r="L6" s="3"/>
      <c r="M6" s="3"/>
      <c r="N6" s="3"/>
      <c r="O6" s="3"/>
      <c r="P6" s="3"/>
      <c r="Q6" s="3"/>
      <c r="R6" s="3"/>
      <c r="S6" s="3"/>
      <c r="T6" s="3"/>
      <c r="U6" s="3"/>
      <c r="V6" s="3"/>
      <c r="W6" s="3"/>
      <c r="X6" s="3"/>
      <c r="Y6" s="3"/>
      <c r="Z6" s="3"/>
      <c r="AA6" s="3"/>
      <c r="AB6" s="3"/>
      <c r="AC6" s="3"/>
      <c r="AD6" s="3"/>
    </row>
    <row r="7" spans="1:30" ht="15">
      <c r="A7" s="3"/>
      <c r="B7" s="57" t="s">
        <v>68</v>
      </c>
      <c r="C7" s="57"/>
      <c r="D7" s="3"/>
      <c r="E7" s="3"/>
      <c r="F7" s="3"/>
      <c r="G7" s="3"/>
      <c r="H7" s="3"/>
      <c r="I7" s="3"/>
      <c r="J7" s="3"/>
      <c r="K7" s="3"/>
      <c r="L7" s="3"/>
      <c r="M7" s="3"/>
      <c r="N7" s="3"/>
      <c r="O7" s="3"/>
      <c r="P7" s="3"/>
      <c r="Q7" s="3"/>
      <c r="R7" s="3"/>
      <c r="S7" s="3"/>
      <c r="T7" s="3"/>
      <c r="U7" s="3"/>
      <c r="V7" s="3"/>
      <c r="W7" s="3"/>
      <c r="X7" s="3"/>
      <c r="Y7" s="3"/>
      <c r="Z7" s="3"/>
      <c r="AA7" s="3"/>
      <c r="AB7" s="3"/>
      <c r="AC7" s="3"/>
      <c r="AD7" s="3"/>
    </row>
    <row r="8" spans="1:30" ht="15">
      <c r="A8" s="3"/>
      <c r="B8" s="57"/>
      <c r="C8" s="57"/>
      <c r="D8" s="3"/>
      <c r="E8" s="3"/>
      <c r="F8" s="3"/>
      <c r="G8" s="3"/>
      <c r="H8" s="3"/>
      <c r="I8" s="3"/>
      <c r="J8" s="3"/>
      <c r="K8" s="3"/>
      <c r="L8" s="3"/>
      <c r="M8" s="3"/>
      <c r="N8" s="3"/>
      <c r="O8" s="3"/>
      <c r="P8" s="3"/>
      <c r="Q8" s="3"/>
      <c r="R8" s="3"/>
      <c r="S8" s="3"/>
      <c r="T8" s="3"/>
      <c r="U8" s="3"/>
      <c r="V8" s="3"/>
      <c r="W8" s="3"/>
      <c r="X8" s="3"/>
      <c r="Y8" s="3"/>
      <c r="Z8" s="3"/>
      <c r="AA8" s="3"/>
      <c r="AB8" s="3"/>
      <c r="AC8" s="3"/>
      <c r="AD8" s="3"/>
    </row>
    <row r="9" spans="1:30" ht="63">
      <c r="A9" s="3"/>
      <c r="B9" s="32" t="s">
        <v>56</v>
      </c>
      <c r="C9" s="32" t="s">
        <v>11</v>
      </c>
      <c r="D9" s="32" t="s">
        <v>58</v>
      </c>
      <c r="E9" s="32" t="s">
        <v>69</v>
      </c>
      <c r="F9" s="32" t="s">
        <v>52</v>
      </c>
      <c r="G9" s="32" t="s">
        <v>57</v>
      </c>
      <c r="H9" s="32" t="s">
        <v>61</v>
      </c>
      <c r="I9" s="32" t="s">
        <v>59</v>
      </c>
      <c r="J9" s="32" t="s">
        <v>60</v>
      </c>
      <c r="K9" s="32" t="s">
        <v>111</v>
      </c>
      <c r="L9" s="32" t="s">
        <v>112</v>
      </c>
      <c r="M9" s="32" t="s">
        <v>113</v>
      </c>
      <c r="N9" s="32" t="s">
        <v>62</v>
      </c>
      <c r="O9" s="32" t="s">
        <v>110</v>
      </c>
      <c r="P9" s="32" t="s">
        <v>114</v>
      </c>
      <c r="Q9" s="58"/>
      <c r="R9" s="58"/>
      <c r="S9" s="58"/>
      <c r="T9" s="58"/>
      <c r="U9" s="58"/>
      <c r="V9" s="58"/>
      <c r="W9" s="58"/>
      <c r="X9" s="58"/>
      <c r="Y9" s="58"/>
      <c r="Z9" s="58"/>
      <c r="AA9" s="58"/>
      <c r="AB9" s="58"/>
      <c r="AC9" s="3"/>
      <c r="AD9" s="3"/>
    </row>
    <row r="10" spans="1:30" ht="37.5" customHeight="1">
      <c r="A10" s="3"/>
      <c r="B10" s="70" t="s">
        <v>20</v>
      </c>
      <c r="C10" s="33"/>
      <c r="D10" s="69"/>
      <c r="E10" s="69"/>
      <c r="F10" s="69"/>
      <c r="G10" s="69"/>
      <c r="H10" s="69"/>
      <c r="I10" s="69"/>
      <c r="J10" s="69"/>
      <c r="K10" s="69">
        <v>0</v>
      </c>
      <c r="L10" s="69">
        <v>15</v>
      </c>
      <c r="M10" s="65">
        <f>IF(K10="","",K10*L10)</f>
        <v>0</v>
      </c>
      <c r="N10" s="69"/>
      <c r="O10" s="68"/>
      <c r="P10" s="68"/>
      <c r="Q10" s="67"/>
      <c r="R10" s="67"/>
      <c r="S10" s="67"/>
      <c r="T10" s="67"/>
      <c r="U10" s="67"/>
      <c r="V10" s="67"/>
      <c r="W10" s="67"/>
      <c r="X10" s="67"/>
      <c r="Y10" s="67"/>
      <c r="Z10" s="67"/>
      <c r="AA10" s="67"/>
      <c r="AB10" s="67"/>
      <c r="AC10" s="3"/>
      <c r="AD10" s="3"/>
    </row>
    <row r="11" spans="1:30" ht="33" customHeight="1">
      <c r="A11" s="3"/>
      <c r="B11" s="33" t="s">
        <v>155</v>
      </c>
      <c r="C11" s="33" t="s">
        <v>21</v>
      </c>
      <c r="D11" s="6">
        <v>180</v>
      </c>
      <c r="E11" s="6">
        <v>2</v>
      </c>
      <c r="F11" s="6">
        <v>2</v>
      </c>
      <c r="G11" s="6">
        <v>180</v>
      </c>
      <c r="H11" s="6">
        <v>0</v>
      </c>
      <c r="I11" s="6">
        <v>0</v>
      </c>
      <c r="J11" s="6">
        <v>0</v>
      </c>
      <c r="K11" s="6">
        <v>1</v>
      </c>
      <c r="L11" s="6">
        <v>15</v>
      </c>
      <c r="M11" s="65">
        <f>IF(K11="","",K11*L11)</f>
        <v>15</v>
      </c>
      <c r="N11" s="66" t="str">
        <f>CONCATENATE("For this qualification learners must achieve an appropriate combination of 90 GLH units, totalling ",D11," GLH (both of which are mandatory).")</f>
        <v>For this qualification learners must achieve an appropriate combination of 90 GLH units, totalling 180 GLH (both of which are mandatory).</v>
      </c>
      <c r="O11" s="6" t="s">
        <v>83</v>
      </c>
      <c r="P11" s="6" t="s">
        <v>151</v>
      </c>
      <c r="Q11" s="3"/>
      <c r="R11" s="3"/>
      <c r="S11" s="3"/>
      <c r="T11" s="3"/>
      <c r="U11" s="3"/>
      <c r="V11" s="3"/>
      <c r="W11" s="3"/>
      <c r="X11" s="3"/>
      <c r="Y11" s="3"/>
      <c r="Z11" s="3"/>
      <c r="AA11" s="3"/>
      <c r="AB11" s="3"/>
      <c r="AC11" s="3"/>
      <c r="AD11" s="3"/>
    </row>
    <row r="12" spans="1:30" ht="33" customHeight="1">
      <c r="A12" s="3"/>
      <c r="B12" s="33" t="s">
        <v>156</v>
      </c>
      <c r="C12" s="45"/>
      <c r="D12" s="6">
        <v>360</v>
      </c>
      <c r="E12" s="6">
        <v>5</v>
      </c>
      <c r="F12" s="6">
        <v>5</v>
      </c>
      <c r="G12" s="6">
        <v>360</v>
      </c>
      <c r="H12" s="6">
        <v>0</v>
      </c>
      <c r="I12" s="6">
        <v>0</v>
      </c>
      <c r="J12" s="6">
        <v>0</v>
      </c>
      <c r="K12" s="6">
        <v>2</v>
      </c>
      <c r="L12" s="6">
        <v>15</v>
      </c>
      <c r="M12" s="65">
        <f aca="true" t="shared" si="0" ref="M12:M24">IF(K12="","",K12*L12)</f>
        <v>30</v>
      </c>
      <c r="N12" s="66" t="str">
        <f>CONCATENATE("For this qualification learners must achieve an appropriate combination of 60 and 90 GLH units, totalling ",D12," GLH (all of which are mandatory).")</f>
        <v>For this qualification learners must achieve an appropriate combination of 60 and 90 GLH units, totalling 360 GLH (all of which are mandatory).</v>
      </c>
      <c r="O12" s="6" t="s">
        <v>84</v>
      </c>
      <c r="P12" s="6" t="s">
        <v>152</v>
      </c>
      <c r="Q12" s="3"/>
      <c r="R12" s="3"/>
      <c r="S12" s="3"/>
      <c r="T12" s="3"/>
      <c r="U12" s="3"/>
      <c r="V12" s="3"/>
      <c r="W12" s="3"/>
      <c r="X12" s="3"/>
      <c r="Y12" s="3"/>
      <c r="Z12" s="3"/>
      <c r="AA12" s="3"/>
      <c r="AB12" s="3"/>
      <c r="AC12" s="3"/>
      <c r="AD12" s="3"/>
    </row>
    <row r="13" spans="1:30" ht="33" customHeight="1">
      <c r="A13" s="3"/>
      <c r="B13" s="33" t="s">
        <v>157</v>
      </c>
      <c r="C13" s="78" t="s">
        <v>147</v>
      </c>
      <c r="D13" s="79">
        <v>540</v>
      </c>
      <c r="E13" s="79">
        <v>7</v>
      </c>
      <c r="F13" s="79">
        <v>7</v>
      </c>
      <c r="G13" s="79">
        <v>540</v>
      </c>
      <c r="H13" s="79">
        <v>0</v>
      </c>
      <c r="I13" s="79">
        <v>0</v>
      </c>
      <c r="J13" s="79">
        <v>0</v>
      </c>
      <c r="K13" s="6">
        <v>4</v>
      </c>
      <c r="L13" s="6">
        <v>15</v>
      </c>
      <c r="M13" s="65">
        <f t="shared" si="0"/>
        <v>60</v>
      </c>
      <c r="N13" s="66" t="str">
        <f aca="true" t="shared" si="1" ref="N13:N19">CONCATENATE("For this qualification learners must achieve an appropriate combination of 60, 90 and 120 GLH units, totalling ",D13," GLH (",P13," of which are mandatory).")</f>
        <v>For this qualification learners must achieve an appropriate combination of 60, 90 and 120 GLH units, totalling 540 GLH (seven of which are mandatory).</v>
      </c>
      <c r="O13" s="79" t="s">
        <v>85</v>
      </c>
      <c r="P13" s="6" t="s">
        <v>153</v>
      </c>
      <c r="Q13" s="3"/>
      <c r="R13" s="3"/>
      <c r="S13" s="3"/>
      <c r="T13" s="3"/>
      <c r="U13" s="3"/>
      <c r="V13" s="3"/>
      <c r="W13" s="3"/>
      <c r="X13" s="3"/>
      <c r="Y13" s="3"/>
      <c r="Z13" s="3"/>
      <c r="AA13" s="3"/>
      <c r="AB13" s="3"/>
      <c r="AC13" s="3"/>
      <c r="AD13" s="3"/>
    </row>
    <row r="14" spans="1:30" ht="33" customHeight="1">
      <c r="A14" s="3"/>
      <c r="B14" s="33" t="s">
        <v>157</v>
      </c>
      <c r="C14" s="33" t="s">
        <v>148</v>
      </c>
      <c r="D14" s="79">
        <v>540</v>
      </c>
      <c r="E14" s="79">
        <v>7</v>
      </c>
      <c r="F14" s="79">
        <v>7</v>
      </c>
      <c r="G14" s="79">
        <v>540</v>
      </c>
      <c r="H14" s="79">
        <v>0</v>
      </c>
      <c r="I14" s="79">
        <v>0</v>
      </c>
      <c r="J14" s="79">
        <v>0</v>
      </c>
      <c r="K14" s="6">
        <v>4</v>
      </c>
      <c r="L14" s="6">
        <v>25</v>
      </c>
      <c r="M14" s="65">
        <f t="shared" si="0"/>
        <v>100</v>
      </c>
      <c r="N14" s="66" t="str">
        <f t="shared" si="1"/>
        <v>For this qualification learners must achieve an appropriate combination of 60, 90 and 120 GLH units, totalling 540 GLH (seven of which are mandatory).</v>
      </c>
      <c r="O14" s="6" t="s">
        <v>86</v>
      </c>
      <c r="P14" s="6" t="s">
        <v>153</v>
      </c>
      <c r="Q14" s="3"/>
      <c r="R14" s="3"/>
      <c r="S14" s="3"/>
      <c r="T14" s="3"/>
      <c r="U14" s="3"/>
      <c r="V14" s="3"/>
      <c r="W14" s="3"/>
      <c r="X14" s="3"/>
      <c r="Y14" s="3"/>
      <c r="Z14" s="3"/>
      <c r="AA14" s="3"/>
      <c r="AB14" s="3"/>
      <c r="AC14" s="3"/>
      <c r="AD14" s="3"/>
    </row>
    <row r="15" spans="1:30" ht="33" customHeight="1">
      <c r="A15" s="3"/>
      <c r="B15" s="33" t="s">
        <v>157</v>
      </c>
      <c r="C15" s="33" t="s">
        <v>149</v>
      </c>
      <c r="D15" s="79">
        <v>540</v>
      </c>
      <c r="E15" s="79">
        <v>7</v>
      </c>
      <c r="F15" s="79">
        <v>7</v>
      </c>
      <c r="G15" s="79">
        <v>540</v>
      </c>
      <c r="H15" s="79">
        <v>0</v>
      </c>
      <c r="I15" s="79">
        <v>0</v>
      </c>
      <c r="J15" s="79">
        <v>0</v>
      </c>
      <c r="K15" s="6">
        <v>4</v>
      </c>
      <c r="L15" s="6">
        <v>35</v>
      </c>
      <c r="M15" s="65">
        <f t="shared" si="0"/>
        <v>140</v>
      </c>
      <c r="N15" s="66" t="str">
        <f t="shared" si="1"/>
        <v>For this qualification learners must achieve an appropriate combination of 60, 90 and 120 GLH units, totalling 540 GLH (seven of which are mandatory).</v>
      </c>
      <c r="O15" s="79" t="s">
        <v>87</v>
      </c>
      <c r="P15" s="6" t="s">
        <v>153</v>
      </c>
      <c r="Q15" s="3"/>
      <c r="R15" s="3"/>
      <c r="S15" s="3"/>
      <c r="T15" s="3"/>
      <c r="U15" s="3"/>
      <c r="V15" s="3"/>
      <c r="W15" s="3"/>
      <c r="X15" s="3"/>
      <c r="Y15" s="3"/>
      <c r="Z15" s="3"/>
      <c r="AA15" s="3"/>
      <c r="AB15" s="3"/>
      <c r="AC15" s="3"/>
      <c r="AD15" s="3"/>
    </row>
    <row r="16" spans="1:30" ht="33" customHeight="1">
      <c r="A16" s="3"/>
      <c r="B16" s="33" t="s">
        <v>158</v>
      </c>
      <c r="C16" s="78" t="s">
        <v>147</v>
      </c>
      <c r="D16" s="6">
        <v>720</v>
      </c>
      <c r="E16" s="6">
        <v>10</v>
      </c>
      <c r="F16" s="6">
        <v>6</v>
      </c>
      <c r="G16" s="6">
        <v>480</v>
      </c>
      <c r="H16" s="6">
        <v>0</v>
      </c>
      <c r="I16" s="6">
        <v>0</v>
      </c>
      <c r="J16" s="6">
        <v>0</v>
      </c>
      <c r="K16" s="6">
        <v>6</v>
      </c>
      <c r="L16" s="6">
        <v>15</v>
      </c>
      <c r="M16" s="65">
        <f t="shared" si="0"/>
        <v>90</v>
      </c>
      <c r="N16" s="66" t="str">
        <f t="shared" si="1"/>
        <v>For this qualification learners must achieve an appropriate combination of 60, 90 and 120 GLH units, totalling 720 GLH (six of which are mandatory).</v>
      </c>
      <c r="O16" s="79" t="s">
        <v>6</v>
      </c>
      <c r="P16" s="6" t="s">
        <v>154</v>
      </c>
      <c r="Q16" s="3"/>
      <c r="R16" s="3"/>
      <c r="S16" s="3"/>
      <c r="T16" s="3"/>
      <c r="U16" s="3"/>
      <c r="V16" s="3"/>
      <c r="W16" s="3"/>
      <c r="X16" s="3"/>
      <c r="Y16" s="3"/>
      <c r="Z16" s="3"/>
      <c r="AA16" s="3"/>
      <c r="AB16" s="3"/>
      <c r="AC16" s="3"/>
      <c r="AD16" s="3"/>
    </row>
    <row r="17" spans="1:30" ht="33" customHeight="1">
      <c r="A17" s="3"/>
      <c r="B17" s="33" t="s">
        <v>158</v>
      </c>
      <c r="C17" s="33" t="s">
        <v>148</v>
      </c>
      <c r="D17" s="6">
        <v>720</v>
      </c>
      <c r="E17" s="6">
        <v>10</v>
      </c>
      <c r="F17" s="6">
        <v>6</v>
      </c>
      <c r="G17" s="6">
        <v>480</v>
      </c>
      <c r="H17" s="6">
        <v>0</v>
      </c>
      <c r="I17" s="6">
        <v>0</v>
      </c>
      <c r="J17" s="6">
        <v>0</v>
      </c>
      <c r="K17" s="6">
        <v>6</v>
      </c>
      <c r="L17" s="6">
        <v>25</v>
      </c>
      <c r="M17" s="65">
        <f t="shared" si="0"/>
        <v>150</v>
      </c>
      <c r="N17" s="66" t="str">
        <f t="shared" si="1"/>
        <v>For this qualification learners must achieve an appropriate combination of 60, 90 and 120 GLH units, totalling 720 GLH (six of which are mandatory).</v>
      </c>
      <c r="O17" s="79" t="s">
        <v>88</v>
      </c>
      <c r="P17" s="6" t="s">
        <v>154</v>
      </c>
      <c r="Q17" s="3"/>
      <c r="R17" s="3"/>
      <c r="S17" s="3"/>
      <c r="T17" s="3"/>
      <c r="U17" s="3"/>
      <c r="V17" s="3"/>
      <c r="W17" s="3"/>
      <c r="X17" s="3"/>
      <c r="Y17" s="3"/>
      <c r="Z17" s="3"/>
      <c r="AA17" s="3"/>
      <c r="AB17" s="3"/>
      <c r="AC17" s="3"/>
      <c r="AD17" s="3"/>
    </row>
    <row r="18" spans="1:30" ht="33" customHeight="1">
      <c r="A18" s="3"/>
      <c r="B18" s="33" t="s">
        <v>158</v>
      </c>
      <c r="C18" s="33" t="s">
        <v>149</v>
      </c>
      <c r="D18" s="6">
        <v>720</v>
      </c>
      <c r="E18" s="6">
        <v>10</v>
      </c>
      <c r="F18" s="6">
        <v>6</v>
      </c>
      <c r="G18" s="6">
        <v>480</v>
      </c>
      <c r="H18" s="6">
        <v>0</v>
      </c>
      <c r="I18" s="6">
        <v>0</v>
      </c>
      <c r="J18" s="6">
        <v>0</v>
      </c>
      <c r="K18" s="6">
        <v>6</v>
      </c>
      <c r="L18" s="6">
        <v>35</v>
      </c>
      <c r="M18" s="65">
        <f t="shared" si="0"/>
        <v>210</v>
      </c>
      <c r="N18" s="66" t="str">
        <f t="shared" si="1"/>
        <v>For this qualification learners must achieve an appropriate combination of 60, 90 and 120 GLH units, totalling 720 GLH (six of which are mandatory).</v>
      </c>
      <c r="O18" s="79" t="s">
        <v>7</v>
      </c>
      <c r="P18" s="6" t="s">
        <v>154</v>
      </c>
      <c r="Q18" s="3"/>
      <c r="R18" s="3"/>
      <c r="S18" s="3"/>
      <c r="T18" s="3"/>
      <c r="U18" s="3"/>
      <c r="V18" s="3"/>
      <c r="W18" s="3"/>
      <c r="X18" s="3"/>
      <c r="Y18" s="3"/>
      <c r="Z18" s="3"/>
      <c r="AA18" s="3"/>
      <c r="AB18" s="3"/>
      <c r="AC18" s="3"/>
      <c r="AD18" s="3"/>
    </row>
    <row r="19" spans="1:30" ht="35.25" customHeight="1">
      <c r="A19" s="3"/>
      <c r="B19" s="33" t="s">
        <v>159</v>
      </c>
      <c r="C19" s="45"/>
      <c r="D19" s="6">
        <v>1080</v>
      </c>
      <c r="E19" s="6">
        <v>15</v>
      </c>
      <c r="F19" s="6">
        <v>13</v>
      </c>
      <c r="G19" s="6">
        <v>960</v>
      </c>
      <c r="H19" s="6">
        <v>0</v>
      </c>
      <c r="I19" s="6">
        <v>0</v>
      </c>
      <c r="J19" s="6">
        <v>0</v>
      </c>
      <c r="K19" s="6">
        <v>8</v>
      </c>
      <c r="L19" s="6">
        <v>15</v>
      </c>
      <c r="M19" s="65">
        <f t="shared" si="0"/>
        <v>120</v>
      </c>
      <c r="N19" s="66" t="str">
        <f t="shared" si="1"/>
        <v>For this qualification learners must achieve an appropriate combination of 60, 90 and 120 GLH units, totalling 1080 GLH (thirteen of which are mandatory).</v>
      </c>
      <c r="O19" s="6" t="s">
        <v>89</v>
      </c>
      <c r="P19" s="6" t="s">
        <v>115</v>
      </c>
      <c r="Q19" s="3"/>
      <c r="R19" s="3"/>
      <c r="S19" s="3"/>
      <c r="T19" s="3"/>
      <c r="U19" s="3"/>
      <c r="V19" s="3"/>
      <c r="W19" s="3"/>
      <c r="X19" s="3"/>
      <c r="Y19" s="3"/>
      <c r="Z19" s="3"/>
      <c r="AA19" s="3"/>
      <c r="AB19" s="3"/>
      <c r="AC19" s="3"/>
      <c r="AD19" s="3"/>
    </row>
    <row r="20" spans="1:30" ht="33" customHeight="1">
      <c r="A20" s="3"/>
      <c r="B20" s="45"/>
      <c r="C20" s="45"/>
      <c r="D20" s="7"/>
      <c r="E20" s="7"/>
      <c r="F20" s="7"/>
      <c r="G20" s="7"/>
      <c r="H20" s="7"/>
      <c r="I20" s="7"/>
      <c r="J20" s="7"/>
      <c r="K20" s="7"/>
      <c r="L20" s="7"/>
      <c r="M20" s="65">
        <f t="shared" si="0"/>
      </c>
      <c r="N20" s="38"/>
      <c r="O20" s="7" t="s">
        <v>90</v>
      </c>
      <c r="P20" s="7"/>
      <c r="Q20" s="3"/>
      <c r="R20" s="3"/>
      <c r="S20" s="3"/>
      <c r="T20" s="3"/>
      <c r="U20" s="3"/>
      <c r="V20" s="3"/>
      <c r="W20" s="3"/>
      <c r="X20" s="3"/>
      <c r="Y20" s="3"/>
      <c r="Z20" s="3"/>
      <c r="AA20" s="3"/>
      <c r="AB20" s="3"/>
      <c r="AC20" s="3"/>
      <c r="AD20" s="3"/>
    </row>
    <row r="21" spans="1:30" ht="33" customHeight="1">
      <c r="A21" s="3"/>
      <c r="B21" s="45"/>
      <c r="C21" s="45"/>
      <c r="D21" s="7"/>
      <c r="E21" s="7"/>
      <c r="F21" s="7"/>
      <c r="G21" s="7"/>
      <c r="H21" s="7"/>
      <c r="I21" s="7"/>
      <c r="J21" s="7"/>
      <c r="K21" s="7"/>
      <c r="L21" s="7"/>
      <c r="M21" s="65">
        <f t="shared" si="0"/>
      </c>
      <c r="N21" s="38"/>
      <c r="O21" s="7" t="s">
        <v>39</v>
      </c>
      <c r="P21" s="7"/>
      <c r="Q21" s="3"/>
      <c r="R21" s="3"/>
      <c r="S21" s="3"/>
      <c r="T21" s="3"/>
      <c r="U21" s="3"/>
      <c r="V21" s="3"/>
      <c r="W21" s="3"/>
      <c r="X21" s="3"/>
      <c r="Y21" s="3"/>
      <c r="Z21" s="3"/>
      <c r="AA21" s="3"/>
      <c r="AB21" s="3"/>
      <c r="AC21" s="3"/>
      <c r="AD21" s="3"/>
    </row>
    <row r="22" spans="1:30" ht="33" customHeight="1">
      <c r="A22" s="3"/>
      <c r="B22" s="45"/>
      <c r="C22" s="45"/>
      <c r="D22" s="7"/>
      <c r="E22" s="7"/>
      <c r="F22" s="7"/>
      <c r="G22" s="7"/>
      <c r="H22" s="7"/>
      <c r="I22" s="7"/>
      <c r="J22" s="7"/>
      <c r="K22" s="7"/>
      <c r="L22" s="7"/>
      <c r="M22" s="65">
        <f t="shared" si="0"/>
      </c>
      <c r="N22" s="38"/>
      <c r="O22" s="7" t="s">
        <v>42</v>
      </c>
      <c r="P22" s="7"/>
      <c r="Q22" s="3"/>
      <c r="R22" s="3"/>
      <c r="S22" s="3"/>
      <c r="T22" s="3"/>
      <c r="U22" s="3"/>
      <c r="V22" s="3"/>
      <c r="W22" s="3"/>
      <c r="X22" s="3"/>
      <c r="Y22" s="3"/>
      <c r="Z22" s="3"/>
      <c r="AA22" s="3"/>
      <c r="AB22" s="3"/>
      <c r="AC22" s="3"/>
      <c r="AD22" s="3"/>
    </row>
    <row r="23" spans="1:30" ht="33" customHeight="1">
      <c r="A23" s="3"/>
      <c r="B23" s="45"/>
      <c r="C23" s="45"/>
      <c r="D23" s="7"/>
      <c r="E23" s="7"/>
      <c r="F23" s="7"/>
      <c r="G23" s="7"/>
      <c r="H23" s="7"/>
      <c r="I23" s="7"/>
      <c r="J23" s="7"/>
      <c r="K23" s="7"/>
      <c r="L23" s="7"/>
      <c r="M23" s="65">
        <f t="shared" si="0"/>
      </c>
      <c r="N23" s="38"/>
      <c r="O23" s="7" t="s">
        <v>40</v>
      </c>
      <c r="P23" s="7"/>
      <c r="Q23" s="3"/>
      <c r="R23" s="3"/>
      <c r="S23" s="3"/>
      <c r="T23" s="3"/>
      <c r="U23" s="3"/>
      <c r="V23" s="3"/>
      <c r="W23" s="3"/>
      <c r="X23" s="3"/>
      <c r="Y23" s="3"/>
      <c r="Z23" s="3"/>
      <c r="AA23" s="3"/>
      <c r="AB23" s="3"/>
      <c r="AC23" s="3"/>
      <c r="AD23" s="3"/>
    </row>
    <row r="24" spans="1:30" ht="33" customHeight="1">
      <c r="A24" s="3"/>
      <c r="B24" s="45"/>
      <c r="C24" s="45"/>
      <c r="D24" s="7"/>
      <c r="E24" s="7"/>
      <c r="F24" s="7"/>
      <c r="G24" s="7"/>
      <c r="H24" s="7"/>
      <c r="I24" s="7"/>
      <c r="J24" s="7"/>
      <c r="K24" s="7"/>
      <c r="L24" s="7"/>
      <c r="M24" s="65">
        <f t="shared" si="0"/>
      </c>
      <c r="N24" s="38"/>
      <c r="O24" s="7" t="s">
        <v>41</v>
      </c>
      <c r="P24" s="7"/>
      <c r="Q24" s="3"/>
      <c r="R24" s="3"/>
      <c r="S24" s="3"/>
      <c r="T24" s="3"/>
      <c r="U24" s="3"/>
      <c r="V24" s="3"/>
      <c r="W24" s="3"/>
      <c r="X24" s="3"/>
      <c r="Y24" s="3"/>
      <c r="Z24" s="3"/>
      <c r="AA24" s="3"/>
      <c r="AB24" s="3"/>
      <c r="AC24" s="3"/>
      <c r="AD24" s="3"/>
    </row>
    <row r="25" spans="1:64"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ht="15">
      <c r="A57" s="3"/>
    </row>
    <row r="58" ht="15">
      <c r="A58" s="3"/>
    </row>
    <row r="59" ht="15">
      <c r="A59" s="3"/>
    </row>
    <row r="60" ht="15">
      <c r="A60" s="3"/>
    </row>
    <row r="61" ht="15">
      <c r="A61" s="3"/>
    </row>
    <row r="62" ht="15">
      <c r="A62" s="3"/>
    </row>
    <row r="63" ht="15">
      <c r="A63" s="3"/>
    </row>
    <row r="64" ht="15">
      <c r="A64" s="3"/>
    </row>
    <row r="65" ht="15">
      <c r="A65" s="3"/>
    </row>
    <row r="66" ht="15">
      <c r="A66" s="3"/>
    </row>
    <row r="67" ht="15">
      <c r="A67" s="3"/>
    </row>
    <row r="68" ht="15">
      <c r="A68" s="3"/>
    </row>
    <row r="69" ht="15">
      <c r="A69" s="3"/>
    </row>
    <row r="70" ht="15">
      <c r="A70" s="3"/>
    </row>
    <row r="71" ht="15">
      <c r="A71" s="3"/>
    </row>
    <row r="72" ht="15">
      <c r="A72" s="3"/>
    </row>
    <row r="73" ht="15">
      <c r="A73" s="3"/>
    </row>
    <row r="74" ht="15">
      <c r="A74" s="3"/>
    </row>
    <row r="75" ht="15">
      <c r="A75" s="3"/>
    </row>
    <row r="76" ht="15">
      <c r="A76" s="3"/>
    </row>
    <row r="77" ht="15">
      <c r="A77" s="3"/>
    </row>
  </sheetData>
  <sheetProtection/>
  <mergeCells count="1">
    <mergeCell ref="B4:N4"/>
  </mergeCells>
  <conditionalFormatting sqref="M10:M24">
    <cfRule type="duplicateValues" priority="1" dxfId="38">
      <formula>AND(COUNTIF($M$10:$M$24,M10)&gt;1,NOT(ISBLANK(M10)))</formula>
    </cfRule>
  </conditionalFormatting>
  <printOptions/>
  <pageMargins left="0.25" right="0.25" top="0.75" bottom="0.75" header="0.3" footer="0.3"/>
  <pageSetup fitToHeight="1" fitToWidth="1" orientation="landscape" paperSize="9" scale="21" r:id="rId1"/>
</worksheet>
</file>

<file path=xl/worksheets/sheet7.xml><?xml version="1.0" encoding="utf-8"?>
<worksheet xmlns="http://schemas.openxmlformats.org/spreadsheetml/2006/main" xmlns:r="http://schemas.openxmlformats.org/officeDocument/2006/relationships">
  <sheetPr codeName="Sheet7"/>
  <dimension ref="A1:AU56"/>
  <sheetViews>
    <sheetView zoomScalePageLayoutView="0" workbookViewId="0" topLeftCell="A4">
      <selection activeCell="B9" sqref="B9:K9"/>
    </sheetView>
  </sheetViews>
  <sheetFormatPr defaultColWidth="9.140625" defaultRowHeight="15"/>
  <cols>
    <col min="1" max="1" width="3.57421875" style="0" customWidth="1"/>
    <col min="2" max="2" width="22.28125" style="0" customWidth="1"/>
    <col min="4" max="4" width="22.28125" style="0" customWidth="1"/>
    <col min="6" max="6" width="29.28125" style="0" customWidth="1"/>
    <col min="8" max="8" width="22.28125" style="0" customWidth="1"/>
    <col min="10" max="10" width="22.28125" style="0" customWidth="1"/>
    <col min="12" max="12" width="22.421875" style="0" customWidth="1"/>
  </cols>
  <sheetData>
    <row r="1" spans="1:47"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18.75">
      <c r="A2" s="3"/>
      <c r="B2" s="54" t="s">
        <v>71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t="53.25" customHeight="1">
      <c r="A4" s="3"/>
      <c r="B4" s="87" t="s">
        <v>72</v>
      </c>
      <c r="C4" s="87"/>
      <c r="D4" s="87"/>
      <c r="E4" s="87"/>
      <c r="F4" s="87"/>
      <c r="G4" s="87"/>
      <c r="H4" s="87"/>
      <c r="I4" s="87"/>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ht="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ht="15.75">
      <c r="A6" s="3"/>
      <c r="B6" s="56" t="s">
        <v>73</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15">
      <c r="A7" s="3"/>
      <c r="B7" s="57" t="s">
        <v>74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47"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32" ht="18" customHeight="1">
      <c r="A9" s="3"/>
      <c r="B9" s="39" t="s">
        <v>2</v>
      </c>
      <c r="C9" s="3"/>
      <c r="D9" s="39" t="s">
        <v>96</v>
      </c>
      <c r="E9" s="3"/>
      <c r="F9" s="39" t="s">
        <v>104</v>
      </c>
      <c r="G9" s="3"/>
      <c r="H9" s="39" t="s">
        <v>103</v>
      </c>
      <c r="I9" s="3"/>
      <c r="J9" s="3"/>
      <c r="K9" s="3"/>
      <c r="L9" s="3"/>
      <c r="M9" s="3"/>
      <c r="N9" s="3"/>
      <c r="O9" s="3"/>
      <c r="P9" s="3"/>
      <c r="Q9" s="3"/>
      <c r="R9" s="3"/>
      <c r="S9" s="3"/>
      <c r="T9" s="3"/>
      <c r="U9" s="3"/>
      <c r="V9" s="3"/>
      <c r="W9" s="3"/>
      <c r="X9" s="3"/>
      <c r="Y9" s="3"/>
      <c r="Z9" s="3"/>
      <c r="AA9" s="3"/>
      <c r="AB9" s="3"/>
      <c r="AC9" s="3"/>
      <c r="AD9" s="3"/>
      <c r="AE9" s="3"/>
      <c r="AF9" s="3"/>
    </row>
    <row r="10" spans="1:32" ht="18" customHeight="1">
      <c r="A10" s="3"/>
      <c r="B10" s="40" t="s">
        <v>75</v>
      </c>
      <c r="C10" s="3"/>
      <c r="D10" s="40" t="s">
        <v>97</v>
      </c>
      <c r="E10" s="3"/>
      <c r="F10" s="40" t="s">
        <v>105</v>
      </c>
      <c r="G10" s="3"/>
      <c r="H10" s="40" t="s">
        <v>102</v>
      </c>
      <c r="I10" s="3"/>
      <c r="J10" s="3"/>
      <c r="K10" s="3"/>
      <c r="L10" s="3"/>
      <c r="M10" s="3"/>
      <c r="N10" s="3"/>
      <c r="O10" s="3"/>
      <c r="P10" s="3"/>
      <c r="Q10" s="3"/>
      <c r="R10" s="3"/>
      <c r="S10" s="3"/>
      <c r="T10" s="3"/>
      <c r="U10" s="3"/>
      <c r="V10" s="3"/>
      <c r="W10" s="3"/>
      <c r="X10" s="3"/>
      <c r="Y10" s="3"/>
      <c r="Z10" s="3"/>
      <c r="AA10" s="3"/>
      <c r="AB10" s="3"/>
      <c r="AC10" s="3"/>
      <c r="AD10" s="3"/>
      <c r="AE10" s="3"/>
      <c r="AF10" s="3"/>
    </row>
    <row r="11" spans="1:32" ht="21.75" customHeight="1">
      <c r="A11" s="3"/>
      <c r="B11" s="47" t="s">
        <v>9</v>
      </c>
      <c r="C11" s="3"/>
      <c r="D11" s="47" t="s">
        <v>6</v>
      </c>
      <c r="E11" s="3"/>
      <c r="F11" s="47" t="s">
        <v>20</v>
      </c>
      <c r="G11" s="3"/>
      <c r="H11" s="47" t="s">
        <v>21</v>
      </c>
      <c r="I11" s="3"/>
      <c r="J11" s="3"/>
      <c r="K11" s="3"/>
      <c r="L11" s="3"/>
      <c r="M11" s="3"/>
      <c r="N11" s="3"/>
      <c r="O11" s="3"/>
      <c r="P11" s="3"/>
      <c r="Q11" s="3"/>
      <c r="R11" s="3"/>
      <c r="S11" s="3"/>
      <c r="T11" s="3"/>
      <c r="U11" s="3"/>
      <c r="V11" s="3"/>
      <c r="W11" s="3"/>
      <c r="X11" s="3"/>
      <c r="Y11" s="3"/>
      <c r="Z11" s="3"/>
      <c r="AA11" s="3"/>
      <c r="AB11" s="3"/>
      <c r="AC11" s="3"/>
      <c r="AD11" s="3"/>
      <c r="AE11" s="3"/>
      <c r="AF11" s="3"/>
    </row>
    <row r="12" spans="1:32" ht="21.75" customHeight="1">
      <c r="A12" s="3"/>
      <c r="B12" s="47" t="s">
        <v>10</v>
      </c>
      <c r="C12" s="3"/>
      <c r="D12" s="47" t="s">
        <v>8</v>
      </c>
      <c r="E12" s="3"/>
      <c r="F12" s="50" t="s">
        <v>155</v>
      </c>
      <c r="G12" s="3"/>
      <c r="H12" s="47" t="s">
        <v>147</v>
      </c>
      <c r="I12" s="3"/>
      <c r="J12" s="3"/>
      <c r="K12" s="3"/>
      <c r="L12" s="3"/>
      <c r="M12" s="3"/>
      <c r="N12" s="3"/>
      <c r="O12" s="3"/>
      <c r="P12" s="3"/>
      <c r="Q12" s="3"/>
      <c r="R12" s="3"/>
      <c r="S12" s="3"/>
      <c r="T12" s="3"/>
      <c r="U12" s="3"/>
      <c r="V12" s="3"/>
      <c r="W12" s="3"/>
      <c r="X12" s="3"/>
      <c r="Y12" s="3"/>
      <c r="Z12" s="3"/>
      <c r="AA12" s="3"/>
      <c r="AB12" s="3"/>
      <c r="AC12" s="3"/>
      <c r="AD12" s="3"/>
      <c r="AE12" s="3"/>
      <c r="AF12" s="3"/>
    </row>
    <row r="13" spans="1:32" ht="21.75" customHeight="1">
      <c r="A13" s="3"/>
      <c r="B13" s="49"/>
      <c r="C13" s="3"/>
      <c r="D13" s="47" t="s">
        <v>7</v>
      </c>
      <c r="E13" s="3"/>
      <c r="F13" s="50" t="s">
        <v>156</v>
      </c>
      <c r="G13" s="3"/>
      <c r="H13" s="47" t="s">
        <v>148</v>
      </c>
      <c r="I13" s="3"/>
      <c r="J13" s="3"/>
      <c r="K13" s="3"/>
      <c r="L13" s="3"/>
      <c r="M13" s="3"/>
      <c r="N13" s="3"/>
      <c r="O13" s="3"/>
      <c r="P13" s="3"/>
      <c r="Q13" s="3"/>
      <c r="R13" s="3"/>
      <c r="S13" s="3"/>
      <c r="T13" s="3"/>
      <c r="U13" s="3"/>
      <c r="V13" s="3"/>
      <c r="W13" s="3"/>
      <c r="X13" s="3"/>
      <c r="Y13" s="3"/>
      <c r="Z13" s="3"/>
      <c r="AA13" s="3"/>
      <c r="AB13" s="3"/>
      <c r="AC13" s="3"/>
      <c r="AD13" s="3"/>
      <c r="AE13" s="3"/>
      <c r="AF13" s="3"/>
    </row>
    <row r="14" spans="1:32" ht="21.75" customHeight="1">
      <c r="A14" s="3"/>
      <c r="B14" s="3"/>
      <c r="C14" s="3"/>
      <c r="D14" s="47" t="s">
        <v>98</v>
      </c>
      <c r="E14" s="3"/>
      <c r="F14" s="50" t="s">
        <v>157</v>
      </c>
      <c r="G14" s="3"/>
      <c r="H14" s="49" t="s">
        <v>149</v>
      </c>
      <c r="I14" s="3"/>
      <c r="J14" s="3"/>
      <c r="K14" s="3"/>
      <c r="L14" s="3"/>
      <c r="M14" s="3"/>
      <c r="N14" s="3"/>
      <c r="O14" s="3"/>
      <c r="P14" s="3"/>
      <c r="Q14" s="3"/>
      <c r="R14" s="3"/>
      <c r="S14" s="3"/>
      <c r="T14" s="3"/>
      <c r="U14" s="3"/>
      <c r="V14" s="3"/>
      <c r="W14" s="3"/>
      <c r="X14" s="3"/>
      <c r="Y14" s="3"/>
      <c r="Z14" s="3"/>
      <c r="AA14" s="3"/>
      <c r="AB14" s="3"/>
      <c r="AC14" s="3"/>
      <c r="AD14" s="3"/>
      <c r="AE14" s="3"/>
      <c r="AF14" s="3"/>
    </row>
    <row r="15" spans="1:32" ht="21.75" customHeight="1">
      <c r="A15" s="3"/>
      <c r="B15" s="155" t="s">
        <v>76</v>
      </c>
      <c r="C15" s="3"/>
      <c r="D15" s="48" t="s">
        <v>93</v>
      </c>
      <c r="E15" s="3"/>
      <c r="F15" s="51" t="s">
        <v>158</v>
      </c>
      <c r="G15" s="3"/>
      <c r="H15" s="64"/>
      <c r="I15" s="3"/>
      <c r="J15" s="3"/>
      <c r="K15" s="3"/>
      <c r="L15" s="3"/>
      <c r="M15" s="3"/>
      <c r="N15" s="3"/>
      <c r="O15" s="3"/>
      <c r="P15" s="3"/>
      <c r="Q15" s="3"/>
      <c r="R15" s="3"/>
      <c r="S15" s="3"/>
      <c r="T15" s="3"/>
      <c r="U15" s="3"/>
      <c r="V15" s="3"/>
      <c r="W15" s="3"/>
      <c r="X15" s="3"/>
      <c r="Y15" s="3"/>
      <c r="Z15" s="3"/>
      <c r="AA15" s="3"/>
      <c r="AB15" s="3"/>
      <c r="AC15" s="3"/>
      <c r="AD15" s="3"/>
      <c r="AE15" s="3"/>
      <c r="AF15" s="3"/>
    </row>
    <row r="16" spans="1:32" ht="21.75" customHeight="1">
      <c r="A16" s="3"/>
      <c r="B16" s="155"/>
      <c r="C16" s="3"/>
      <c r="D16" s="49"/>
      <c r="E16" s="3"/>
      <c r="F16" s="52" t="s">
        <v>159</v>
      </c>
      <c r="G16" s="3"/>
      <c r="H16" s="156" t="s">
        <v>106</v>
      </c>
      <c r="I16" s="3"/>
      <c r="J16" s="3"/>
      <c r="K16" s="3"/>
      <c r="L16" s="3"/>
      <c r="M16" s="3"/>
      <c r="N16" s="3"/>
      <c r="O16" s="3"/>
      <c r="P16" s="3"/>
      <c r="Q16" s="3"/>
      <c r="R16" s="3"/>
      <c r="S16" s="3"/>
      <c r="T16" s="3"/>
      <c r="U16" s="3"/>
      <c r="V16" s="3"/>
      <c r="W16" s="3"/>
      <c r="X16" s="3"/>
      <c r="Y16" s="3"/>
      <c r="Z16" s="3"/>
      <c r="AA16" s="3"/>
      <c r="AB16" s="3"/>
      <c r="AC16" s="3"/>
      <c r="AD16" s="3"/>
      <c r="AE16" s="3"/>
      <c r="AF16" s="3"/>
    </row>
    <row r="17" spans="1:32" ht="21.75" customHeight="1">
      <c r="A17" s="3"/>
      <c r="B17" s="155"/>
      <c r="C17" s="3"/>
      <c r="D17" s="3"/>
      <c r="E17" s="3"/>
      <c r="F17" s="41"/>
      <c r="G17" s="3"/>
      <c r="H17" s="156"/>
      <c r="I17" s="3"/>
      <c r="J17" s="3"/>
      <c r="K17" s="3"/>
      <c r="L17" s="3"/>
      <c r="M17" s="3"/>
      <c r="N17" s="3"/>
      <c r="O17" s="3"/>
      <c r="P17" s="3"/>
      <c r="Q17" s="3"/>
      <c r="R17" s="3"/>
      <c r="S17" s="3"/>
      <c r="T17" s="3"/>
      <c r="U17" s="3"/>
      <c r="V17" s="3"/>
      <c r="W17" s="3"/>
      <c r="X17" s="3"/>
      <c r="Y17" s="3"/>
      <c r="Z17" s="3"/>
      <c r="AA17" s="3"/>
      <c r="AB17" s="3"/>
      <c r="AC17" s="3"/>
      <c r="AD17" s="3"/>
      <c r="AE17" s="3"/>
      <c r="AF17" s="3"/>
    </row>
    <row r="18" spans="1:32" ht="21.75" customHeight="1">
      <c r="A18" s="3"/>
      <c r="B18" s="3"/>
      <c r="C18" s="3"/>
      <c r="D18" s="155" t="s">
        <v>76</v>
      </c>
      <c r="E18" s="3"/>
      <c r="F18" s="3"/>
      <c r="G18" s="3"/>
      <c r="H18" s="156"/>
      <c r="I18" s="3"/>
      <c r="J18" s="3"/>
      <c r="K18" s="3"/>
      <c r="L18" s="3"/>
      <c r="M18" s="3"/>
      <c r="N18" s="3"/>
      <c r="O18" s="3"/>
      <c r="P18" s="3"/>
      <c r="Q18" s="3"/>
      <c r="R18" s="3"/>
      <c r="S18" s="3"/>
      <c r="T18" s="3"/>
      <c r="U18" s="3"/>
      <c r="V18" s="3"/>
      <c r="W18" s="3"/>
      <c r="X18" s="3"/>
      <c r="Y18" s="3"/>
      <c r="Z18" s="3"/>
      <c r="AA18" s="3"/>
      <c r="AB18" s="3"/>
      <c r="AC18" s="3"/>
      <c r="AD18" s="3"/>
      <c r="AE18" s="3"/>
      <c r="AF18" s="3"/>
    </row>
    <row r="19" spans="1:32" ht="21.75" customHeight="1">
      <c r="A19" s="3"/>
      <c r="B19" s="3"/>
      <c r="C19" s="3"/>
      <c r="D19" s="155"/>
      <c r="E19" s="3"/>
      <c r="F19" s="155" t="s">
        <v>107</v>
      </c>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21.75" customHeight="1">
      <c r="A20" s="3"/>
      <c r="B20" s="3"/>
      <c r="C20" s="3"/>
      <c r="D20" s="155"/>
      <c r="E20" s="3"/>
      <c r="F20" s="155"/>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21.75" customHeight="1">
      <c r="A21" s="3"/>
      <c r="B21" s="3"/>
      <c r="C21" s="3"/>
      <c r="D21" s="3"/>
      <c r="E21" s="3"/>
      <c r="F21" s="155"/>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1.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1.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1.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21.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21.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5">
      <c r="A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5">
      <c r="A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5">
      <c r="A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5">
      <c r="A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5">
      <c r="A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5">
      <c r="A40" s="3"/>
      <c r="C40" s="3"/>
      <c r="D40" s="3"/>
      <c r="E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5">
      <c r="A41" s="3"/>
      <c r="C41" s="3"/>
      <c r="D41" s="3"/>
      <c r="E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5">
      <c r="A42" s="3"/>
      <c r="C42" s="3"/>
      <c r="D42" s="3"/>
      <c r="E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5">
      <c r="A43" s="3"/>
      <c r="C43" s="3"/>
      <c r="E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8" ht="15">
      <c r="A44" s="3"/>
      <c r="C44" s="3"/>
      <c r="E44" s="3"/>
      <c r="G44" s="3"/>
      <c r="H44" s="3"/>
    </row>
    <row r="45" spans="1:8" ht="15">
      <c r="A45" s="3"/>
      <c r="C45" s="3"/>
      <c r="G45" s="3"/>
      <c r="H45" s="3"/>
    </row>
    <row r="46" spans="1:8" ht="15">
      <c r="A46" s="3"/>
      <c r="C46" s="3"/>
      <c r="G46" s="3"/>
      <c r="H46" s="3"/>
    </row>
    <row r="47" spans="1:8" ht="15">
      <c r="A47" s="3"/>
      <c r="C47" s="3"/>
      <c r="G47" s="3"/>
      <c r="H47" s="3"/>
    </row>
    <row r="48" spans="1:8" ht="15">
      <c r="A48" s="3"/>
      <c r="C48" s="3"/>
      <c r="G48" s="3"/>
      <c r="H48" s="3"/>
    </row>
    <row r="49" spans="1:7" ht="15">
      <c r="A49" s="3"/>
      <c r="C49" s="3"/>
      <c r="G49" s="3"/>
    </row>
    <row r="50" spans="1:7" ht="15">
      <c r="A50" s="3"/>
      <c r="C50" s="3"/>
      <c r="G50" s="3"/>
    </row>
    <row r="51" spans="1:7" ht="15">
      <c r="A51" s="3"/>
      <c r="G51" s="3"/>
    </row>
    <row r="52" spans="1:7" ht="15">
      <c r="A52" s="3"/>
      <c r="G52" s="3"/>
    </row>
    <row r="53" spans="1:7" ht="15">
      <c r="A53" s="3"/>
      <c r="G53" s="3"/>
    </row>
    <row r="54" spans="1:7" ht="15">
      <c r="A54" s="3"/>
      <c r="G54" s="3"/>
    </row>
    <row r="55" spans="1:7" ht="15">
      <c r="A55" s="3"/>
      <c r="G55" s="3"/>
    </row>
    <row r="56" ht="15">
      <c r="A56" s="3"/>
    </row>
  </sheetData>
  <sheetProtection/>
  <mergeCells count="5">
    <mergeCell ref="B4:I4"/>
    <mergeCell ref="B15:B17"/>
    <mergeCell ref="D18:D20"/>
    <mergeCell ref="H16:H18"/>
    <mergeCell ref="F19:F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Cambridge Technicals Level 3 Applied Science Qualification Calculator</dc:title>
  <dc:subject/>
  <dc:creator>OCR</dc:creator>
  <cp:keywords>Cambridge Technicals, Level 3, Applied Science</cp:keywords>
  <dc:description/>
  <cp:lastModifiedBy>Dave Adams</cp:lastModifiedBy>
  <cp:lastPrinted>2017-01-16T13:13:18Z</cp:lastPrinted>
  <dcterms:created xsi:type="dcterms:W3CDTF">2015-10-07T11:02:45Z</dcterms:created>
  <dcterms:modified xsi:type="dcterms:W3CDTF">2018-06-21T08:29:44Z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